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320" windowHeight="11640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S75" i="1"/>
  <c r="AO76"/>
  <c r="I72"/>
  <c r="N2"/>
  <c r="D2"/>
  <c r="AJ76"/>
  <c r="AI76"/>
  <c r="AH76"/>
  <c r="AG76"/>
  <c r="AF76"/>
  <c r="AF77"/>
  <c r="AE76"/>
  <c r="AD76"/>
  <c r="AC76"/>
  <c r="O2"/>
  <c r="K2"/>
  <c r="G2"/>
  <c r="F2"/>
  <c r="AL76"/>
  <c r="V75"/>
  <c r="U75"/>
  <c r="AL74"/>
  <c r="V76" s="1"/>
  <c r="AP76"/>
  <c r="W75" s="1"/>
  <c r="AK76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77"/>
  <c r="V79"/>
  <c r="V80"/>
  <c r="V81"/>
  <c r="V82"/>
  <c r="V83"/>
  <c r="V84"/>
  <c r="V85"/>
  <c r="V86"/>
  <c r="V87"/>
  <c r="V88"/>
  <c r="V89"/>
  <c r="V90"/>
  <c r="V91"/>
  <c r="V92"/>
  <c r="V93"/>
  <c r="V94"/>
  <c r="V78"/>
  <c r="Q10"/>
  <c r="O94"/>
  <c r="T94"/>
  <c r="AH94" s="1"/>
  <c r="S94"/>
  <c r="AF94" s="1"/>
  <c r="R94"/>
  <c r="AD94" s="1"/>
  <c r="K94"/>
  <c r="U94" s="1"/>
  <c r="G94"/>
  <c r="F94"/>
  <c r="S8"/>
  <c r="T8"/>
  <c r="U8"/>
  <c r="F93"/>
  <c r="G93"/>
  <c r="K93"/>
  <c r="R93"/>
  <c r="X93"/>
  <c r="AC93"/>
  <c r="AD93"/>
  <c r="S93"/>
  <c r="Y93"/>
  <c r="AE93"/>
  <c r="AF93"/>
  <c r="T93"/>
  <c r="Z93"/>
  <c r="AG93"/>
  <c r="AH93"/>
  <c r="U93"/>
  <c r="AA93"/>
  <c r="AI93"/>
  <c r="AJ93"/>
  <c r="F92"/>
  <c r="G92"/>
  <c r="K92"/>
  <c r="R92"/>
  <c r="X92"/>
  <c r="AC92"/>
  <c r="AD92"/>
  <c r="S92"/>
  <c r="Y92"/>
  <c r="AE92"/>
  <c r="AF92"/>
  <c r="T92"/>
  <c r="Z92"/>
  <c r="AG92"/>
  <c r="AH92"/>
  <c r="U92"/>
  <c r="AA92"/>
  <c r="AI92"/>
  <c r="AJ92"/>
  <c r="O92"/>
  <c r="AJ77"/>
  <c r="AI77"/>
  <c r="AH77"/>
  <c r="AG77"/>
  <c r="AE77"/>
  <c r="AC77"/>
  <c r="AD77"/>
  <c r="R91"/>
  <c r="AC91" s="1"/>
  <c r="X91"/>
  <c r="S91"/>
  <c r="AF91" s="1"/>
  <c r="Y91"/>
  <c r="T91"/>
  <c r="AH91" s="1"/>
  <c r="Z91"/>
  <c r="R90"/>
  <c r="AC90" s="1"/>
  <c r="X90"/>
  <c r="S90"/>
  <c r="AF90" s="1"/>
  <c r="Y90"/>
  <c r="U90"/>
  <c r="AJ90" s="1"/>
  <c r="AA90"/>
  <c r="R89"/>
  <c r="AC89" s="1"/>
  <c r="X89"/>
  <c r="S89"/>
  <c r="AF89" s="1"/>
  <c r="Y89"/>
  <c r="T89"/>
  <c r="AH89" s="1"/>
  <c r="Z89"/>
  <c r="R88"/>
  <c r="AC88" s="1"/>
  <c r="X88"/>
  <c r="T88"/>
  <c r="AH88" s="1"/>
  <c r="Z88"/>
  <c r="U88"/>
  <c r="AJ88" s="1"/>
  <c r="AA88"/>
  <c r="R87"/>
  <c r="AC87" s="1"/>
  <c r="X87"/>
  <c r="T87"/>
  <c r="AH87" s="1"/>
  <c r="Z87"/>
  <c r="U87"/>
  <c r="AJ87" s="1"/>
  <c r="AA87"/>
  <c r="R86"/>
  <c r="AC86" s="1"/>
  <c r="X86"/>
  <c r="T86"/>
  <c r="AH86" s="1"/>
  <c r="Z86"/>
  <c r="U86"/>
  <c r="AJ86" s="1"/>
  <c r="AA86"/>
  <c r="R85"/>
  <c r="AC85" s="1"/>
  <c r="X85"/>
  <c r="S85"/>
  <c r="AF85" s="1"/>
  <c r="Y85"/>
  <c r="T85"/>
  <c r="AH85" s="1"/>
  <c r="Z85"/>
  <c r="N94"/>
  <c r="M94"/>
  <c r="M93"/>
  <c r="N93"/>
  <c r="O93" s="1"/>
  <c r="M92"/>
  <c r="N92"/>
  <c r="F91"/>
  <c r="G91"/>
  <c r="K91"/>
  <c r="U91" s="1"/>
  <c r="AA91" s="1"/>
  <c r="O91"/>
  <c r="M91"/>
  <c r="N91"/>
  <c r="F90"/>
  <c r="G90"/>
  <c r="K90"/>
  <c r="T90" s="1"/>
  <c r="Z90" s="1"/>
  <c r="M90"/>
  <c r="N90"/>
  <c r="O90" s="1"/>
  <c r="F89"/>
  <c r="H89" s="1"/>
  <c r="G89"/>
  <c r="I89" s="1"/>
  <c r="K89"/>
  <c r="U89" s="1"/>
  <c r="AA89" s="1"/>
  <c r="O89"/>
  <c r="M89"/>
  <c r="N89"/>
  <c r="F88"/>
  <c r="G88"/>
  <c r="K88"/>
  <c r="S88" s="1"/>
  <c r="Y88" s="1"/>
  <c r="F87"/>
  <c r="G87"/>
  <c r="K87"/>
  <c r="S87" s="1"/>
  <c r="Y87" s="1"/>
  <c r="F86"/>
  <c r="G86"/>
  <c r="K86"/>
  <c r="S86" s="1"/>
  <c r="Y86" s="1"/>
  <c r="F85"/>
  <c r="G85"/>
  <c r="K85"/>
  <c r="U85" s="1"/>
  <c r="AA85" s="1"/>
  <c r="O85"/>
  <c r="F84"/>
  <c r="G84"/>
  <c r="K84"/>
  <c r="R84"/>
  <c r="AC84" s="1"/>
  <c r="X84"/>
  <c r="S84"/>
  <c r="AF84" s="1"/>
  <c r="Y84"/>
  <c r="T84"/>
  <c r="AH84" s="1"/>
  <c r="Z84"/>
  <c r="U84"/>
  <c r="AJ84" s="1"/>
  <c r="AA84"/>
  <c r="O84"/>
  <c r="F83"/>
  <c r="H83" s="1"/>
  <c r="G83"/>
  <c r="I83" s="1"/>
  <c r="K83"/>
  <c r="R83"/>
  <c r="AC83" s="1"/>
  <c r="X83"/>
  <c r="S83"/>
  <c r="AF83" s="1"/>
  <c r="Y83"/>
  <c r="T83"/>
  <c r="AH83" s="1"/>
  <c r="Z83"/>
  <c r="U83"/>
  <c r="AJ83" s="1"/>
  <c r="AA83"/>
  <c r="O83"/>
  <c r="M88"/>
  <c r="N88"/>
  <c r="O88" s="1"/>
  <c r="M87"/>
  <c r="N87"/>
  <c r="O87" s="1"/>
  <c r="M86"/>
  <c r="N86"/>
  <c r="O86" s="1"/>
  <c r="M85"/>
  <c r="N85"/>
  <c r="M84"/>
  <c r="N84" s="1"/>
  <c r="M83"/>
  <c r="N83" s="1"/>
  <c r="Y77"/>
  <c r="Z77"/>
  <c r="AA77"/>
  <c r="X77"/>
  <c r="U79"/>
  <c r="AA79" s="1"/>
  <c r="U80"/>
  <c r="AA80" s="1"/>
  <c r="U82"/>
  <c r="AA82" s="1"/>
  <c r="U78"/>
  <c r="AA78" s="1"/>
  <c r="T79"/>
  <c r="Z79" s="1"/>
  <c r="T80"/>
  <c r="Z80" s="1"/>
  <c r="T81"/>
  <c r="Z81" s="1"/>
  <c r="T82"/>
  <c r="Z82" s="1"/>
  <c r="T78"/>
  <c r="Z78" s="1"/>
  <c r="S79"/>
  <c r="Y79" s="1"/>
  <c r="S81"/>
  <c r="Y81" s="1"/>
  <c r="S78"/>
  <c r="Y78" s="1"/>
  <c r="R80"/>
  <c r="X80" s="1"/>
  <c r="R81"/>
  <c r="X81" s="1"/>
  <c r="R82"/>
  <c r="X82" s="1"/>
  <c r="F82"/>
  <c r="G82"/>
  <c r="K82"/>
  <c r="S82" s="1"/>
  <c r="Y82" s="1"/>
  <c r="F81"/>
  <c r="G81"/>
  <c r="K81"/>
  <c r="U81" s="1"/>
  <c r="AA81" s="1"/>
  <c r="O81"/>
  <c r="F80"/>
  <c r="G80"/>
  <c r="K80"/>
  <c r="S80" s="1"/>
  <c r="Y80" s="1"/>
  <c r="O80"/>
  <c r="F79"/>
  <c r="G79"/>
  <c r="K79"/>
  <c r="R79" s="1"/>
  <c r="X79" s="1"/>
  <c r="F78"/>
  <c r="G78"/>
  <c r="K78"/>
  <c r="R78" s="1"/>
  <c r="X78" s="1"/>
  <c r="O78"/>
  <c r="F77"/>
  <c r="H77" s="1"/>
  <c r="G77"/>
  <c r="I77" s="1"/>
  <c r="K77"/>
  <c r="O77"/>
  <c r="M82"/>
  <c r="N82" s="1"/>
  <c r="O82" s="1"/>
  <c r="M81"/>
  <c r="N81" s="1"/>
  <c r="T23"/>
  <c r="T24"/>
  <c r="T25"/>
  <c r="T26"/>
  <c r="T27"/>
  <c r="M80"/>
  <c r="N80" s="1"/>
  <c r="T31"/>
  <c r="M79"/>
  <c r="N79" s="1"/>
  <c r="O79" s="1"/>
  <c r="T30"/>
  <c r="O5"/>
  <c r="O6"/>
  <c r="O8"/>
  <c r="O9"/>
  <c r="O10"/>
  <c r="O14"/>
  <c r="O16"/>
  <c r="O18"/>
  <c r="O20"/>
  <c r="O3"/>
  <c r="R40"/>
  <c r="T40"/>
  <c r="S37" s="1"/>
  <c r="O25"/>
  <c r="O26"/>
  <c r="O27"/>
  <c r="O28"/>
  <c r="O31"/>
  <c r="O33"/>
  <c r="O36"/>
  <c r="O37"/>
  <c r="O38"/>
  <c r="O40"/>
  <c r="O41"/>
  <c r="O42"/>
  <c r="O44"/>
  <c r="O46"/>
  <c r="O47"/>
  <c r="O49"/>
  <c r="O52"/>
  <c r="O56"/>
  <c r="O59"/>
  <c r="O63"/>
  <c r="O66"/>
  <c r="R3"/>
  <c r="Q3"/>
  <c r="M78"/>
  <c r="N78" s="1"/>
  <c r="M77"/>
  <c r="N77" s="1"/>
  <c r="S22"/>
  <c r="R22"/>
  <c r="T29"/>
  <c r="T28"/>
  <c r="G76"/>
  <c r="K76"/>
  <c r="G75"/>
  <c r="K75"/>
  <c r="G74"/>
  <c r="K74"/>
  <c r="G73"/>
  <c r="K73"/>
  <c r="G72"/>
  <c r="K72"/>
  <c r="F72"/>
  <c r="F73"/>
  <c r="F74"/>
  <c r="F75"/>
  <c r="F76"/>
  <c r="M76"/>
  <c r="N76" s="1"/>
  <c r="O76" s="1"/>
  <c r="M75"/>
  <c r="N75" s="1"/>
  <c r="O75" s="1"/>
  <c r="M74"/>
  <c r="N74" s="1"/>
  <c r="O74" s="1"/>
  <c r="M73"/>
  <c r="N73" s="1"/>
  <c r="O73" s="1"/>
  <c r="M72"/>
  <c r="N72" s="1"/>
  <c r="O72" s="1"/>
  <c r="R15"/>
  <c r="R16" s="1"/>
  <c r="S9"/>
  <c r="S10" s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3"/>
  <c r="K71"/>
  <c r="M71"/>
  <c r="N71" s="1"/>
  <c r="O71" s="1"/>
  <c r="K70"/>
  <c r="M70"/>
  <c r="N70" s="1"/>
  <c r="O70" s="1"/>
  <c r="K69"/>
  <c r="M69"/>
  <c r="N69" s="1"/>
  <c r="O69" s="1"/>
  <c r="K68"/>
  <c r="M68"/>
  <c r="N68" s="1"/>
  <c r="O68" s="1"/>
  <c r="K67"/>
  <c r="M67"/>
  <c r="N67" s="1"/>
  <c r="O67" s="1"/>
  <c r="K66"/>
  <c r="M66"/>
  <c r="N66" s="1"/>
  <c r="K65"/>
  <c r="M65"/>
  <c r="N65" s="1"/>
  <c r="O65" s="1"/>
  <c r="K64"/>
  <c r="M64"/>
  <c r="N64" s="1"/>
  <c r="O64" s="1"/>
  <c r="K63"/>
  <c r="M63"/>
  <c r="N63" s="1"/>
  <c r="T10"/>
  <c r="T9"/>
  <c r="N5"/>
  <c r="N10"/>
  <c r="N12"/>
  <c r="O12" s="1"/>
  <c r="N21"/>
  <c r="O21" s="1"/>
  <c r="N24"/>
  <c r="O24" s="1"/>
  <c r="N30"/>
  <c r="O30" s="1"/>
  <c r="N38"/>
  <c r="N53"/>
  <c r="O53" s="1"/>
  <c r="M4"/>
  <c r="N4" s="1"/>
  <c r="O4" s="1"/>
  <c r="M5"/>
  <c r="M6"/>
  <c r="N6" s="1"/>
  <c r="M7"/>
  <c r="N7" s="1"/>
  <c r="O7" s="1"/>
  <c r="M8"/>
  <c r="N8" s="1"/>
  <c r="M9"/>
  <c r="N9" s="1"/>
  <c r="M10"/>
  <c r="M11"/>
  <c r="N11" s="1"/>
  <c r="O11" s="1"/>
  <c r="M12"/>
  <c r="M13"/>
  <c r="N13" s="1"/>
  <c r="O13" s="1"/>
  <c r="M14"/>
  <c r="N14" s="1"/>
  <c r="M15"/>
  <c r="N15" s="1"/>
  <c r="O15" s="1"/>
  <c r="M16"/>
  <c r="N16" s="1"/>
  <c r="M17"/>
  <c r="N17" s="1"/>
  <c r="O17" s="1"/>
  <c r="M18"/>
  <c r="N18" s="1"/>
  <c r="M19"/>
  <c r="N19" s="1"/>
  <c r="O19" s="1"/>
  <c r="M20"/>
  <c r="N20" s="1"/>
  <c r="M21"/>
  <c r="M22"/>
  <c r="N22" s="1"/>
  <c r="O22" s="1"/>
  <c r="M23"/>
  <c r="N23" s="1"/>
  <c r="O23" s="1"/>
  <c r="M24"/>
  <c r="M25"/>
  <c r="N25" s="1"/>
  <c r="M26"/>
  <c r="N26" s="1"/>
  <c r="M27"/>
  <c r="N27" s="1"/>
  <c r="M28"/>
  <c r="N28" s="1"/>
  <c r="M29"/>
  <c r="N29" s="1"/>
  <c r="O29" s="1"/>
  <c r="M30"/>
  <c r="M31"/>
  <c r="N31" s="1"/>
  <c r="M32"/>
  <c r="N32" s="1"/>
  <c r="O32" s="1"/>
  <c r="M33"/>
  <c r="N33" s="1"/>
  <c r="M34"/>
  <c r="N34" s="1"/>
  <c r="O34" s="1"/>
  <c r="M35"/>
  <c r="N35" s="1"/>
  <c r="O35" s="1"/>
  <c r="M36"/>
  <c r="N36" s="1"/>
  <c r="M37"/>
  <c r="N37" s="1"/>
  <c r="M38"/>
  <c r="M39"/>
  <c r="N39" s="1"/>
  <c r="O39" s="1"/>
  <c r="M40"/>
  <c r="N40" s="1"/>
  <c r="M41"/>
  <c r="N41" s="1"/>
  <c r="M42"/>
  <c r="N42" s="1"/>
  <c r="M43"/>
  <c r="N43" s="1"/>
  <c r="O43" s="1"/>
  <c r="M44"/>
  <c r="N44" s="1"/>
  <c r="M45"/>
  <c r="N45" s="1"/>
  <c r="O45" s="1"/>
  <c r="M46"/>
  <c r="N46" s="1"/>
  <c r="M47"/>
  <c r="N47" s="1"/>
  <c r="M48"/>
  <c r="N48" s="1"/>
  <c r="O48" s="1"/>
  <c r="M49"/>
  <c r="N49" s="1"/>
  <c r="M50"/>
  <c r="N50" s="1"/>
  <c r="O50" s="1"/>
  <c r="M51"/>
  <c r="N51" s="1"/>
  <c r="O51" s="1"/>
  <c r="M52"/>
  <c r="N52" s="1"/>
  <c r="M53"/>
  <c r="M54"/>
  <c r="N54" s="1"/>
  <c r="O54" s="1"/>
  <c r="M55"/>
  <c r="N55" s="1"/>
  <c r="O55" s="1"/>
  <c r="M56"/>
  <c r="N56" s="1"/>
  <c r="M57"/>
  <c r="N57" s="1"/>
  <c r="O57" s="1"/>
  <c r="M58"/>
  <c r="N58" s="1"/>
  <c r="O58" s="1"/>
  <c r="M59"/>
  <c r="N59" s="1"/>
  <c r="M60"/>
  <c r="N60" s="1"/>
  <c r="O60" s="1"/>
  <c r="M61"/>
  <c r="N61" s="1"/>
  <c r="O61" s="1"/>
  <c r="M62"/>
  <c r="N62" s="1"/>
  <c r="O62" s="1"/>
  <c r="M3"/>
  <c r="N3" s="1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4"/>
  <c r="K5"/>
  <c r="K6"/>
  <c r="K7"/>
  <c r="K8"/>
  <c r="K3"/>
  <c r="H72" l="1"/>
  <c r="AD91"/>
  <c r="AD90"/>
  <c r="AD89"/>
  <c r="AD88"/>
  <c r="AD87"/>
  <c r="AD86"/>
  <c r="AD85"/>
  <c r="AD84"/>
  <c r="AD83"/>
  <c r="AD82"/>
  <c r="AD81"/>
  <c r="AD80"/>
  <c r="AD79"/>
  <c r="AD78"/>
  <c r="AC82"/>
  <c r="AC81"/>
  <c r="AC80"/>
  <c r="AC79"/>
  <c r="AC78"/>
  <c r="AE91"/>
  <c r="AE90"/>
  <c r="AE89"/>
  <c r="AE88"/>
  <c r="AE87"/>
  <c r="AE86"/>
  <c r="AE85"/>
  <c r="AE84"/>
  <c r="AE83"/>
  <c r="AE82"/>
  <c r="AE81"/>
  <c r="AE80"/>
  <c r="AE79"/>
  <c r="AE78"/>
  <c r="AF88"/>
  <c r="AF87"/>
  <c r="AF86"/>
  <c r="AF82"/>
  <c r="AF81"/>
  <c r="AF80"/>
  <c r="AF79"/>
  <c r="AF78"/>
  <c r="AG91"/>
  <c r="AG90"/>
  <c r="AG89"/>
  <c r="AG88"/>
  <c r="AG87"/>
  <c r="AG86"/>
  <c r="AG85"/>
  <c r="AG84"/>
  <c r="AG83"/>
  <c r="AG82"/>
  <c r="AG81"/>
  <c r="AG80"/>
  <c r="AG79"/>
  <c r="AG78"/>
  <c r="AH90"/>
  <c r="AH82"/>
  <c r="AH81"/>
  <c r="AH80"/>
  <c r="AH79"/>
  <c r="AH78"/>
  <c r="AI91"/>
  <c r="AI90"/>
  <c r="AI89"/>
  <c r="AI88"/>
  <c r="AI87"/>
  <c r="AI86"/>
  <c r="AI85"/>
  <c r="AI84"/>
  <c r="AI83"/>
  <c r="AI82"/>
  <c r="AI81"/>
  <c r="AI80"/>
  <c r="AI79"/>
  <c r="AI78"/>
  <c r="AJ91"/>
  <c r="AJ89"/>
  <c r="AJ85"/>
  <c r="AJ82"/>
  <c r="AJ81"/>
  <c r="AJ80"/>
  <c r="AJ79"/>
  <c r="AJ78"/>
  <c r="AJ94"/>
  <c r="AI94"/>
  <c r="AA94"/>
  <c r="X94"/>
  <c r="AC94"/>
  <c r="Y94"/>
  <c r="AE94"/>
  <c r="Z94"/>
  <c r="AG94"/>
  <c r="R14"/>
  <c r="Q4"/>
  <c r="T22"/>
  <c r="R4"/>
  <c r="S15"/>
  <c r="AJ74" l="1"/>
  <c r="U76" s="1"/>
  <c r="AH74"/>
  <c r="T76" s="1"/>
  <c r="T75"/>
  <c r="AF74"/>
  <c r="S76" s="1"/>
  <c r="AD74"/>
  <c r="R76" s="1"/>
  <c r="R75"/>
  <c r="J2"/>
  <c r="S16"/>
  <c r="E2"/>
  <c r="S14"/>
  <c r="I2" s="1"/>
  <c r="H2" l="1"/>
</calcChain>
</file>

<file path=xl/sharedStrings.xml><?xml version="1.0" encoding="utf-8"?>
<sst xmlns="http://schemas.openxmlformats.org/spreadsheetml/2006/main" count="208" uniqueCount="83">
  <si>
    <t>avg juice</t>
  </si>
  <si>
    <t>win%</t>
  </si>
  <si>
    <t>Lost</t>
  </si>
  <si>
    <t>Won</t>
  </si>
  <si>
    <t>Win/</t>
  </si>
  <si>
    <t>loss</t>
  </si>
  <si>
    <t>EU Odds</t>
  </si>
  <si>
    <t>absolute</t>
  </si>
  <si>
    <t>Min</t>
  </si>
  <si>
    <t>Max</t>
  </si>
  <si>
    <t>American</t>
  </si>
  <si>
    <t>European</t>
  </si>
  <si>
    <t>BetUS</t>
  </si>
  <si>
    <t>Pinnacle</t>
  </si>
  <si>
    <t>Started $$</t>
  </si>
  <si>
    <t>Money now</t>
  </si>
  <si>
    <t>%</t>
  </si>
  <si>
    <t>Total</t>
  </si>
  <si>
    <t>unit(1unit 3% of br)</t>
  </si>
  <si>
    <t>$ in €</t>
  </si>
  <si>
    <t>odds</t>
  </si>
  <si>
    <t>avg odds</t>
  </si>
  <si>
    <t>SUM(if x&gt;0 good; if x&lt;0 bad)</t>
  </si>
  <si>
    <t>BetUs</t>
  </si>
  <si>
    <t>units total(3% br)</t>
  </si>
  <si>
    <t>Calculate average odds for pending games (pinnacle &amp; bet us) delete after use</t>
  </si>
  <si>
    <t>units(1unit=3% of br)</t>
  </si>
  <si>
    <t>money won or lost</t>
  </si>
  <si>
    <t>Seattle marriners</t>
  </si>
  <si>
    <t>Minessota twins</t>
  </si>
  <si>
    <t>Orlando magic (under 186)</t>
  </si>
  <si>
    <t>San dieago Padres</t>
  </si>
  <si>
    <t>Los Angeles Dodgers</t>
  </si>
  <si>
    <t>Team/mlb&amp;nba</t>
  </si>
  <si>
    <t>New York Yankees</t>
  </si>
  <si>
    <t>Money won/lost</t>
  </si>
  <si>
    <t>Money at the end of mlb season with 70% winning rate. Average 5 bets a day  -150 days)</t>
  </si>
  <si>
    <t>Started with 486€ betting 3% of br)</t>
  </si>
  <si>
    <t>This doesn't include the bankroll increase. Only valid for constant 10€ bet!</t>
  </si>
  <si>
    <t>avg win money</t>
  </si>
  <si>
    <t>win %</t>
  </si>
  <si>
    <t>Risk amount</t>
  </si>
  <si>
    <t>days of betting</t>
  </si>
  <si>
    <t>avg bets per day</t>
  </si>
  <si>
    <t>loosing bets (do not edit)</t>
  </si>
  <si>
    <t>Note: avg win and Risk amount have to be increased simultaneously!</t>
  </si>
  <si>
    <t>Note: only edit orange boxes!</t>
  </si>
  <si>
    <t>Money per day (average)</t>
  </si>
  <si>
    <t>starting €</t>
  </si>
  <si>
    <t>Milwaukee Brewers</t>
  </si>
  <si>
    <t>Atlanta Braves</t>
  </si>
  <si>
    <t>Portland Trail Blazers</t>
  </si>
  <si>
    <t>Oklahoma city thunder</t>
  </si>
  <si>
    <t>330$ in €</t>
  </si>
  <si>
    <t>BigDogg</t>
  </si>
  <si>
    <t>Sawyer</t>
  </si>
  <si>
    <t>Aurora</t>
  </si>
  <si>
    <t>Pimike</t>
  </si>
  <si>
    <t>Pimike &amp; Aurora</t>
  </si>
  <si>
    <t>win loss %</t>
  </si>
  <si>
    <t>win-loss</t>
  </si>
  <si>
    <t>abs aurora</t>
  </si>
  <si>
    <t>abs BigDogg</t>
  </si>
  <si>
    <t>abs Pimike</t>
  </si>
  <si>
    <t>abs Sawyer</t>
  </si>
  <si>
    <t>Valid as of 21/4</t>
  </si>
  <si>
    <t>Tampa Bay Rays</t>
  </si>
  <si>
    <t>celtics/heat U182</t>
  </si>
  <si>
    <t>Yanks/angels O9.5</t>
  </si>
  <si>
    <t>Chicago white sox</t>
  </si>
  <si>
    <t>San antonio spurs</t>
  </si>
  <si>
    <t>Loss</t>
  </si>
  <si>
    <t>Dodgers/nationals O9.5</t>
  </si>
  <si>
    <t>Cincinnati reds</t>
  </si>
  <si>
    <t>Boston Celtics</t>
  </si>
  <si>
    <t>Celtics/heat U186</t>
  </si>
  <si>
    <t>Chicago bulls</t>
  </si>
  <si>
    <t>Nuggets/jazz  O213</t>
  </si>
  <si>
    <t>Win</t>
  </si>
  <si>
    <t>total</t>
  </si>
  <si>
    <t>Transfered money from betus to pinnacle</t>
  </si>
  <si>
    <t>Date</t>
  </si>
  <si>
    <t>Paco</t>
  </si>
</sst>
</file>

<file path=xl/styles.xml><?xml version="1.0" encoding="utf-8"?>
<styleSheet xmlns="http://schemas.openxmlformats.org/spreadsheetml/2006/main">
  <numFmts count="7">
    <numFmt numFmtId="164" formatCode="0.0%"/>
    <numFmt numFmtId="165" formatCode="0.0"/>
    <numFmt numFmtId="166" formatCode="#,##0.00\ &quot;€&quot;"/>
    <numFmt numFmtId="167" formatCode="[$$-409]#,##0.00"/>
    <numFmt numFmtId="168" formatCode="0.000"/>
    <numFmt numFmtId="169" formatCode="#,##0.0\ &quot;€&quot;"/>
    <numFmt numFmtId="170" formatCode="_-[$$-409]* #,##0.00_ ;_-[$$-409]* \-#,##0.00\ ;_-[$$-409]* &quot;-&quot;??_ ;_-@_ "/>
  </numFmts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8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rgb="FFFFCC99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/>
      <top/>
      <bottom style="thin">
        <color indexed="64"/>
      </bottom>
      <diagonal/>
    </border>
    <border>
      <left style="thin">
        <color rgb="FF7F7F7F"/>
      </left>
      <right/>
      <top/>
      <bottom/>
      <diagonal/>
    </border>
  </borders>
  <cellStyleXfs count="16">
    <xf numFmtId="0" fontId="0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  <xf numFmtId="0" fontId="3" fillId="4" borderId="0" applyNumberFormat="0" applyBorder="0" applyAlignment="0" applyProtection="0"/>
    <xf numFmtId="9" fontId="1" fillId="0" borderId="0" applyFont="0" applyFill="0" applyBorder="0" applyAlignment="0" applyProtection="0"/>
    <xf numFmtId="0" fontId="4" fillId="0" borderId="2" applyNumberFormat="0" applyFill="0" applyAlignment="0" applyProtection="0"/>
    <xf numFmtId="0" fontId="5" fillId="0" borderId="0" applyNumberFormat="0" applyFill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6" fillId="9" borderId="3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" fillId="5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</cellStyleXfs>
  <cellXfs count="73">
    <xf numFmtId="0" fontId="0" fillId="0" borderId="0" xfId="0"/>
    <xf numFmtId="49" fontId="0" fillId="0" borderId="0" xfId="0" applyNumberFormat="1"/>
    <xf numFmtId="2" fontId="0" fillId="0" borderId="0" xfId="0" applyNumberFormat="1"/>
    <xf numFmtId="0" fontId="0" fillId="3" borderId="1" xfId="2" applyFont="1"/>
    <xf numFmtId="1" fontId="0" fillId="0" borderId="0" xfId="0" applyNumberFormat="1"/>
    <xf numFmtId="164" fontId="3" fillId="4" borderId="0" xfId="3" applyNumberFormat="1"/>
    <xf numFmtId="166" fontId="0" fillId="0" borderId="0" xfId="0" applyNumberFormat="1"/>
    <xf numFmtId="167" fontId="0" fillId="0" borderId="0" xfId="0" applyNumberFormat="1"/>
    <xf numFmtId="164" fontId="0" fillId="0" borderId="0" xfId="0" applyNumberFormat="1"/>
    <xf numFmtId="164" fontId="0" fillId="0" borderId="0" xfId="4" applyNumberFormat="1" applyFont="1"/>
    <xf numFmtId="0" fontId="2" fillId="2" borderId="0" xfId="1"/>
    <xf numFmtId="0" fontId="5" fillId="0" borderId="0" xfId="6"/>
    <xf numFmtId="0" fontId="4" fillId="0" borderId="2" xfId="5"/>
    <xf numFmtId="164" fontId="3" fillId="6" borderId="0" xfId="7" applyNumberFormat="1"/>
    <xf numFmtId="168" fontId="0" fillId="0" borderId="0" xfId="0" applyNumberFormat="1"/>
    <xf numFmtId="0" fontId="3" fillId="4" borderId="0" xfId="3"/>
    <xf numFmtId="0" fontId="3" fillId="6" borderId="0" xfId="7"/>
    <xf numFmtId="0" fontId="6" fillId="9" borderId="3" xfId="10"/>
    <xf numFmtId="0" fontId="0" fillId="0" borderId="4" xfId="0" applyBorder="1"/>
    <xf numFmtId="0" fontId="0" fillId="0" borderId="0" xfId="0" applyFill="1" applyBorder="1"/>
    <xf numFmtId="0" fontId="5" fillId="0" borderId="4" xfId="6" applyBorder="1"/>
    <xf numFmtId="0" fontId="7" fillId="0" borderId="5" xfId="0" applyFont="1" applyBorder="1"/>
    <xf numFmtId="165" fontId="7" fillId="0" borderId="0" xfId="0" applyNumberFormat="1" applyFont="1"/>
    <xf numFmtId="165" fontId="0" fillId="3" borderId="1" xfId="2" applyNumberFormat="1" applyFont="1"/>
    <xf numFmtId="169" fontId="0" fillId="0" borderId="0" xfId="0" applyNumberFormat="1"/>
    <xf numFmtId="168" fontId="6" fillId="9" borderId="6" xfId="10" applyNumberFormat="1" applyBorder="1"/>
    <xf numFmtId="0" fontId="0" fillId="0" borderId="7" xfId="0" applyBorder="1"/>
    <xf numFmtId="165" fontId="6" fillId="9" borderId="6" xfId="10" applyNumberFormat="1" applyBorder="1"/>
    <xf numFmtId="9" fontId="0" fillId="0" borderId="7" xfId="4" applyFont="1" applyBorder="1"/>
    <xf numFmtId="0" fontId="3" fillId="8" borderId="7" xfId="9" applyBorder="1"/>
    <xf numFmtId="0" fontId="3" fillId="7" borderId="8" xfId="8" applyBorder="1"/>
    <xf numFmtId="2" fontId="3" fillId="5" borderId="7" xfId="4" applyNumberFormat="1" applyFont="1" applyFill="1" applyBorder="1"/>
    <xf numFmtId="2" fontId="0" fillId="0" borderId="7" xfId="0" applyNumberFormat="1" applyBorder="1"/>
    <xf numFmtId="2" fontId="0" fillId="0" borderId="7" xfId="4" applyNumberFormat="1" applyFont="1" applyBorder="1"/>
    <xf numFmtId="166" fontId="0" fillId="0" borderId="7" xfId="0" applyNumberFormat="1" applyBorder="1"/>
    <xf numFmtId="2" fontId="7" fillId="11" borderId="0" xfId="12" applyNumberFormat="1" applyFont="1"/>
    <xf numFmtId="2" fontId="7" fillId="11" borderId="1" xfId="12" applyNumberFormat="1" applyFont="1" applyBorder="1"/>
    <xf numFmtId="2" fontId="3" fillId="5" borderId="0" xfId="13" applyNumberFormat="1" applyAlignment="1"/>
    <xf numFmtId="9" fontId="3" fillId="5" borderId="0" xfId="13" applyNumberFormat="1"/>
    <xf numFmtId="2" fontId="3" fillId="5" borderId="0" xfId="13" applyNumberFormat="1"/>
    <xf numFmtId="0" fontId="3" fillId="5" borderId="0" xfId="13"/>
    <xf numFmtId="1" fontId="3" fillId="5" borderId="0" xfId="13" applyNumberFormat="1"/>
    <xf numFmtId="0" fontId="3" fillId="7" borderId="0" xfId="8"/>
    <xf numFmtId="166" fontId="0" fillId="3" borderId="1" xfId="2" applyNumberFormat="1" applyFont="1"/>
    <xf numFmtId="170" fontId="0" fillId="0" borderId="0" xfId="0" applyNumberFormat="1"/>
    <xf numFmtId="0" fontId="0" fillId="0" borderId="0" xfId="4" applyNumberFormat="1" applyFont="1"/>
    <xf numFmtId="0" fontId="0" fillId="0" borderId="0" xfId="0" applyAlignment="1"/>
    <xf numFmtId="0" fontId="1" fillId="11" borderId="0" xfId="12"/>
    <xf numFmtId="0" fontId="8" fillId="12" borderId="0" xfId="14"/>
    <xf numFmtId="0" fontId="9" fillId="13" borderId="0" xfId="15"/>
    <xf numFmtId="0" fontId="0" fillId="3" borderId="10" xfId="2" applyFont="1" applyBorder="1"/>
    <xf numFmtId="16" fontId="0" fillId="0" borderId="0" xfId="0" applyNumberFormat="1"/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" fontId="6" fillId="9" borderId="11" xfId="10" applyNumberFormat="1" applyBorder="1" applyAlignment="1">
      <alignment horizontal="center" vertical="center"/>
    </xf>
    <xf numFmtId="16" fontId="6" fillId="9" borderId="12" xfId="10" applyNumberFormat="1" applyBorder="1" applyAlignment="1">
      <alignment horizontal="center" vertical="center"/>
    </xf>
    <xf numFmtId="16" fontId="6" fillId="9" borderId="13" xfId="10" applyNumberFormat="1" applyBorder="1" applyAlignment="1">
      <alignment horizontal="center" vertical="center"/>
    </xf>
    <xf numFmtId="16" fontId="2" fillId="2" borderId="14" xfId="1" applyNumberFormat="1" applyBorder="1" applyAlignment="1">
      <alignment horizontal="center" vertical="center"/>
    </xf>
    <xf numFmtId="16" fontId="2" fillId="2" borderId="0" xfId="1" applyNumberFormat="1" applyAlignment="1">
      <alignment horizontal="center" vertical="center"/>
    </xf>
    <xf numFmtId="16" fontId="2" fillId="2" borderId="15" xfId="1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7" fillId="3" borderId="9" xfId="2" applyFont="1" applyBorder="1" applyAlignment="1">
      <alignment horizontal="center"/>
    </xf>
    <xf numFmtId="0" fontId="7" fillId="3" borderId="0" xfId="2" applyFont="1" applyBorder="1" applyAlignment="1">
      <alignment horizontal="center"/>
    </xf>
    <xf numFmtId="166" fontId="1" fillId="10" borderId="0" xfId="11" applyNumberFormat="1" applyAlignment="1">
      <alignment horizontal="center"/>
    </xf>
    <xf numFmtId="166" fontId="7" fillId="10" borderId="0" xfId="11" applyNumberFormat="1" applyFont="1" applyAlignment="1">
      <alignment horizontal="center"/>
    </xf>
    <xf numFmtId="0" fontId="0" fillId="0" borderId="16" xfId="0" applyBorder="1"/>
    <xf numFmtId="0" fontId="0" fillId="0" borderId="0" xfId="0" applyBorder="1"/>
    <xf numFmtId="0" fontId="0" fillId="0" borderId="18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9" fontId="0" fillId="0" borderId="17" xfId="4" applyFont="1" applyBorder="1"/>
    <xf numFmtId="9" fontId="0" fillId="0" borderId="16" xfId="4" applyFont="1" applyBorder="1"/>
  </cellXfs>
  <cellStyles count="16">
    <cellStyle name="40% - Accent1" xfId="11" builtinId="31"/>
    <cellStyle name="40% - Accent5" xfId="12" builtinId="47"/>
    <cellStyle name="Accent1" xfId="3" builtinId="29"/>
    <cellStyle name="Accent2" xfId="8" builtinId="33"/>
    <cellStyle name="Accent3" xfId="9" builtinId="37"/>
    <cellStyle name="Accent5" xfId="7" builtinId="45"/>
    <cellStyle name="Accent6" xfId="13" builtinId="49"/>
    <cellStyle name="Bad" xfId="15" builtinId="27"/>
    <cellStyle name="Explanatory Text" xfId="6" builtinId="53"/>
    <cellStyle name="Good" xfId="14" builtinId="26"/>
    <cellStyle name="Input" xfId="10" builtinId="20"/>
    <cellStyle name="Linked Cell" xfId="5" builtinId="24"/>
    <cellStyle name="Neutral" xfId="1" builtinId="28"/>
    <cellStyle name="Normal" xfId="0" builtinId="0"/>
    <cellStyle name="Note" xfId="2" builtinId="10"/>
    <cellStyle name="Percent" xfId="4" builtinId="5"/>
  </cellStyles>
  <dxfs count="215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rgb="FF00CC00"/>
        </patternFill>
      </fill>
    </dxf>
    <dxf>
      <fill>
        <patternFill>
          <bgColor rgb="FFC0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CC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rgb="FF00CC00"/>
        </patternFill>
      </fill>
    </dxf>
    <dxf>
      <fill>
        <patternFill>
          <bgColor rgb="FFC0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CC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rgb="FF00CC00"/>
        </patternFill>
      </fill>
    </dxf>
    <dxf>
      <fill>
        <patternFill>
          <bgColor rgb="FFC0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CC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rgb="FF00CC00"/>
        </patternFill>
      </fill>
    </dxf>
    <dxf>
      <fill>
        <patternFill>
          <bgColor rgb="FFC0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CC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</font>
      <fill>
        <patternFill>
          <bgColor rgb="FF00CC00"/>
        </patternFill>
      </fill>
    </dxf>
    <dxf>
      <fill>
        <patternFill>
          <bgColor rgb="FFC0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00CC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CC00"/>
      <color rgb="FF37A21A"/>
      <color rgb="FF3AB818"/>
      <color rgb="FF4D762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title>
      <c:tx>
        <c:rich>
          <a:bodyPr/>
          <a:lstStyle/>
          <a:p>
            <a:pPr>
              <a:defRPr b="1" cap="none" spc="0">
                <a:ln w="1905"/>
                <a:gradFill>
                  <a:gsLst>
                    <a:gs pos="0">
                      <a:schemeClr val="accent6">
                        <a:shade val="20000"/>
                        <a:satMod val="200000"/>
                      </a:schemeClr>
                    </a:gs>
                    <a:gs pos="78000">
                      <a:schemeClr val="accent6">
                        <a:tint val="90000"/>
                        <a:shade val="89000"/>
                        <a:satMod val="220000"/>
                      </a:schemeClr>
                    </a:gs>
                    <a:gs pos="100000">
                      <a:schemeClr val="accent6">
                        <a:tint val="12000"/>
                        <a:satMod val="255000"/>
                      </a:schemeClr>
                    </a:gs>
                  </a:gsLst>
                  <a:lin ang="5400000"/>
                </a:gradFill>
                <a:effectLst>
                  <a:innerShdw blurRad="69850" dist="43180" dir="5400000">
                    <a:srgbClr val="000000">
                      <a:alpha val="65000"/>
                    </a:srgbClr>
                  </a:innerShdw>
                </a:effectLst>
                <a:latin typeface="+mn-lt"/>
                <a:ea typeface="+mn-ea"/>
                <a:cs typeface="+mn-cs"/>
              </a:defRPr>
            </a:pPr>
            <a:r>
              <a:rPr lang="en-US" b="1" cap="none" spc="0">
                <a:ln w="1905"/>
                <a:gradFill>
                  <a:gsLst>
                    <a:gs pos="0">
                      <a:schemeClr val="accent6">
                        <a:shade val="20000"/>
                        <a:satMod val="200000"/>
                      </a:schemeClr>
                    </a:gs>
                    <a:gs pos="78000">
                      <a:schemeClr val="accent6">
                        <a:tint val="90000"/>
                        <a:shade val="89000"/>
                        <a:satMod val="220000"/>
                      </a:schemeClr>
                    </a:gs>
                    <a:gs pos="100000">
                      <a:schemeClr val="accent6">
                        <a:tint val="12000"/>
                        <a:satMod val="255000"/>
                      </a:schemeClr>
                    </a:gs>
                  </a:gsLst>
                  <a:lin ang="5400000"/>
                </a:gradFill>
                <a:effectLst>
                  <a:innerShdw blurRad="69850" dist="43180" dir="5400000">
                    <a:srgbClr val="000000">
                      <a:alpha val="65000"/>
                    </a:srgbClr>
                  </a:innerShdw>
                </a:effectLst>
                <a:latin typeface="+mn-lt"/>
                <a:ea typeface="+mn-ea"/>
                <a:cs typeface="+mn-cs"/>
              </a:rPr>
              <a:t>Win/Loss Ratio</a:t>
            </a:r>
          </a:p>
        </c:rich>
      </c:tx>
      <c:layout/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</c:title>
    <c:plotArea>
      <c:layout/>
      <c:lineChart>
        <c:grouping val="standard"/>
        <c:ser>
          <c:idx val="0"/>
          <c:order val="0"/>
          <c:tx>
            <c:strRef>
              <c:f>List1!$H$70</c:f>
              <c:strCache>
                <c:ptCount val="1"/>
                <c:pt idx="0">
                  <c:v>Win</c:v>
                </c:pt>
              </c:strCache>
            </c:strRef>
          </c:tx>
          <c:dLbls>
            <c:showVal val="1"/>
          </c:dLbls>
          <c:trendline>
            <c:spPr>
              <a:ln>
                <a:solidFill>
                  <a:srgbClr val="00CC00"/>
                </a:solidFill>
              </a:ln>
            </c:spPr>
            <c:trendlineType val="poly"/>
            <c:order val="2"/>
          </c:trendline>
          <c:cat>
            <c:numRef>
              <c:f>List1!$A$71:$A$94</c:f>
              <c:numCache>
                <c:formatCode>d/mmm</c:formatCode>
                <c:ptCount val="24"/>
                <c:pt idx="0">
                  <c:v>40288</c:v>
                </c:pt>
                <c:pt idx="1">
                  <c:v>40289</c:v>
                </c:pt>
                <c:pt idx="6">
                  <c:v>40290</c:v>
                </c:pt>
                <c:pt idx="12">
                  <c:v>40291</c:v>
                </c:pt>
                <c:pt idx="18">
                  <c:v>40293</c:v>
                </c:pt>
              </c:numCache>
            </c:numRef>
          </c:cat>
          <c:val>
            <c:numRef>
              <c:f>List1!$H$71:$H$94</c:f>
              <c:numCache>
                <c:formatCode>General</c:formatCode>
                <c:ptCount val="24"/>
                <c:pt idx="0">
                  <c:v>0</c:v>
                </c:pt>
                <c:pt idx="1">
                  <c:v>5</c:v>
                </c:pt>
                <c:pt idx="6">
                  <c:v>2</c:v>
                </c:pt>
                <c:pt idx="12">
                  <c:v>3</c:v>
                </c:pt>
                <c:pt idx="18">
                  <c:v>2</c:v>
                </c:pt>
              </c:numCache>
            </c:numRef>
          </c:val>
        </c:ser>
        <c:ser>
          <c:idx val="1"/>
          <c:order val="1"/>
          <c:tx>
            <c:strRef>
              <c:f>List1!$I$70</c:f>
              <c:strCache>
                <c:ptCount val="1"/>
                <c:pt idx="0">
                  <c:v>Loss</c:v>
                </c:pt>
              </c:strCache>
            </c:strRef>
          </c:tx>
          <c:dLbls>
            <c:showVal val="1"/>
          </c:dLbls>
          <c:trendline>
            <c:spPr>
              <a:ln>
                <a:solidFill>
                  <a:srgbClr val="C00000"/>
                </a:solidFill>
              </a:ln>
            </c:spPr>
            <c:trendlineType val="poly"/>
            <c:order val="2"/>
          </c:trendline>
          <c:cat>
            <c:numRef>
              <c:f>List1!$A$71:$A$94</c:f>
              <c:numCache>
                <c:formatCode>d/mmm</c:formatCode>
                <c:ptCount val="24"/>
                <c:pt idx="0">
                  <c:v>40288</c:v>
                </c:pt>
                <c:pt idx="1">
                  <c:v>40289</c:v>
                </c:pt>
                <c:pt idx="6">
                  <c:v>40290</c:v>
                </c:pt>
                <c:pt idx="12">
                  <c:v>40291</c:v>
                </c:pt>
                <c:pt idx="18">
                  <c:v>40293</c:v>
                </c:pt>
              </c:numCache>
            </c:numRef>
          </c:cat>
          <c:val>
            <c:numRef>
              <c:f>List1!$I$71:$I$94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6">
                  <c:v>4</c:v>
                </c:pt>
                <c:pt idx="12">
                  <c:v>3</c:v>
                </c:pt>
                <c:pt idx="18">
                  <c:v>4</c:v>
                </c:pt>
              </c:numCache>
            </c:numRef>
          </c:val>
        </c:ser>
        <c:marker val="1"/>
        <c:axId val="59836672"/>
        <c:axId val="59858944"/>
      </c:lineChart>
      <c:dateAx>
        <c:axId val="59836672"/>
        <c:scaling>
          <c:orientation val="minMax"/>
        </c:scaling>
        <c:axPos val="b"/>
        <c:numFmt formatCode="d/mmm" sourceLinked="1"/>
        <c:tickLblPos val="nextTo"/>
        <c:crossAx val="59858944"/>
        <c:crosses val="autoZero"/>
        <c:auto val="1"/>
        <c:lblOffset val="100"/>
      </c:dateAx>
      <c:valAx>
        <c:axId val="59858944"/>
        <c:scaling>
          <c:orientation val="minMax"/>
        </c:scaling>
        <c:axPos val="l"/>
        <c:majorGridlines/>
        <c:numFmt formatCode="General" sourceLinked="1"/>
        <c:tickLblPos val="nextTo"/>
        <c:crossAx val="598366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390525</xdr:colOff>
      <xdr:row>44</xdr:row>
      <xdr:rowOff>133350</xdr:rowOff>
    </xdr:from>
    <xdr:to>
      <xdr:col>22</xdr:col>
      <xdr:colOff>504825</xdr:colOff>
      <xdr:row>59</xdr:row>
      <xdr:rowOff>19050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AP100"/>
  <sheetViews>
    <sheetView tabSelected="1" topLeftCell="K71" workbookViewId="0">
      <selection activeCell="S80" sqref="S80"/>
    </sheetView>
  </sheetViews>
  <sheetFormatPr defaultRowHeight="15"/>
  <cols>
    <col min="3" max="3" width="24.7109375" bestFit="1" customWidth="1"/>
    <col min="4" max="4" width="9.28515625" bestFit="1" customWidth="1"/>
    <col min="14" max="14" width="9.5703125" bestFit="1" customWidth="1"/>
    <col min="15" max="15" width="15.28515625" bestFit="1" customWidth="1"/>
    <col min="16" max="16" width="9.5703125" customWidth="1"/>
    <col min="18" max="18" width="11.42578125" bestFit="1" customWidth="1"/>
    <col min="19" max="19" width="9.5703125" bestFit="1" customWidth="1"/>
    <col min="20" max="20" width="18.42578125" bestFit="1" customWidth="1"/>
    <col min="25" max="25" width="9.5703125" bestFit="1" customWidth="1"/>
  </cols>
  <sheetData>
    <row r="1" spans="1:27" ht="15.75" thickBot="1">
      <c r="D1" t="s">
        <v>0</v>
      </c>
      <c r="E1" t="s">
        <v>1</v>
      </c>
      <c r="F1" t="s">
        <v>4</v>
      </c>
      <c r="G1" t="s">
        <v>5</v>
      </c>
      <c r="H1" s="21" t="s">
        <v>24</v>
      </c>
      <c r="I1" s="16" t="s">
        <v>12</v>
      </c>
      <c r="J1" s="15" t="s">
        <v>13</v>
      </c>
      <c r="K1" t="s">
        <v>22</v>
      </c>
      <c r="N1" t="s">
        <v>6</v>
      </c>
      <c r="O1" t="s">
        <v>35</v>
      </c>
    </row>
    <row r="2" spans="1:27" ht="15.75" thickBot="1">
      <c r="C2" s="26" t="s">
        <v>33</v>
      </c>
      <c r="D2" s="27">
        <f>AVERAGE(D3:D94)</f>
        <v>-105.95652173913044</v>
      </c>
      <c r="E2" s="28">
        <f>F2/SUM(F2,G2)</f>
        <v>0.54347826086956519</v>
      </c>
      <c r="F2" s="29">
        <f>SUM(F3:F94)</f>
        <v>50</v>
      </c>
      <c r="G2" s="30">
        <f>SUM(G3:G94)</f>
        <v>42</v>
      </c>
      <c r="H2" s="31">
        <f>S16</f>
        <v>-3.1279091416868363</v>
      </c>
      <c r="I2" s="32">
        <f>S14</f>
        <v>5.271599684791175</v>
      </c>
      <c r="J2" s="33">
        <f>S15</f>
        <v>-3.1279091416868363</v>
      </c>
      <c r="K2" s="26">
        <f>SUM(K3:K94)</f>
        <v>8</v>
      </c>
      <c r="L2" s="26"/>
      <c r="M2" s="26" t="s">
        <v>7</v>
      </c>
      <c r="N2" s="25">
        <f>AVERAGE(N3:N94)</f>
        <v>1.8156487607649383</v>
      </c>
      <c r="O2" s="34">
        <f>U10-Q10</f>
        <v>-40.319999999999993</v>
      </c>
      <c r="P2" s="26"/>
      <c r="Q2" s="26" t="s">
        <v>8</v>
      </c>
      <c r="R2" s="26" t="s">
        <v>9</v>
      </c>
    </row>
    <row r="3" spans="1:27">
      <c r="A3">
        <v>1</v>
      </c>
      <c r="D3" s="4">
        <v>-120</v>
      </c>
      <c r="E3" t="s">
        <v>2</v>
      </c>
      <c r="F3">
        <f>IF(E3="Won",1,0)</f>
        <v>0</v>
      </c>
      <c r="G3">
        <f>IF(E3="Lost",1,0)</f>
        <v>1</v>
      </c>
      <c r="K3">
        <f>IF(E3="Lost",-1,1)</f>
        <v>-1</v>
      </c>
      <c r="M3" s="4">
        <f>ABS(D3)</f>
        <v>120</v>
      </c>
      <c r="N3" s="14">
        <f>IF(D3&lt;0,100/M3+1,D3/100+1)</f>
        <v>1.8333333333333335</v>
      </c>
      <c r="O3" s="2">
        <f>IF(E3="Lost",-10,(N3*10)-10)</f>
        <v>-10</v>
      </c>
      <c r="P3" s="2" t="s">
        <v>10</v>
      </c>
      <c r="Q3" s="4">
        <f>MIN(D3:D76)</f>
        <v>-260</v>
      </c>
      <c r="R3" s="4">
        <f>MAX(D3:D76)</f>
        <v>160</v>
      </c>
      <c r="S3" t="s">
        <v>20</v>
      </c>
    </row>
    <row r="4" spans="1:27">
      <c r="A4">
        <v>2</v>
      </c>
      <c r="D4" s="4">
        <v>-150</v>
      </c>
      <c r="E4" t="s">
        <v>3</v>
      </c>
      <c r="F4">
        <f t="shared" ref="F4:F67" si="0">IF(E4="Won",1,0)</f>
        <v>1</v>
      </c>
      <c r="G4">
        <f t="shared" ref="G4:G67" si="1">IF(E4="Lost",1,0)</f>
        <v>0</v>
      </c>
      <c r="K4">
        <f t="shared" ref="K4:K94" si="2">IF(E4="Lost",-1,1)</f>
        <v>1</v>
      </c>
      <c r="M4" s="4">
        <f t="shared" ref="M4:M93" si="3">ABS(D4)</f>
        <v>150</v>
      </c>
      <c r="N4" s="14">
        <f t="shared" ref="N4:N93" si="4">IF(D4&lt;0,100/M4+1,D4/100+1)</f>
        <v>1.6666666666666665</v>
      </c>
      <c r="O4" s="2">
        <f t="shared" ref="O4:O67" si="5">IF(E4="Lost",-10,(N4*10)-10)</f>
        <v>6.6666666666666643</v>
      </c>
      <c r="P4" s="2" t="s">
        <v>11</v>
      </c>
      <c r="Q4" s="14">
        <f>MIN(N3:N76)</f>
        <v>1.3846153846153846</v>
      </c>
      <c r="R4" s="14">
        <f>MAX(N3:N76)</f>
        <v>2.6</v>
      </c>
      <c r="S4" t="s">
        <v>20</v>
      </c>
      <c r="Y4" s="24"/>
    </row>
    <row r="5" spans="1:27">
      <c r="A5">
        <v>3</v>
      </c>
      <c r="D5" s="4">
        <v>120</v>
      </c>
      <c r="E5" t="s">
        <v>2</v>
      </c>
      <c r="F5">
        <f t="shared" si="0"/>
        <v>0</v>
      </c>
      <c r="G5">
        <f t="shared" si="1"/>
        <v>1</v>
      </c>
      <c r="K5">
        <f t="shared" si="2"/>
        <v>-1</v>
      </c>
      <c r="M5" s="4">
        <f t="shared" si="3"/>
        <v>120</v>
      </c>
      <c r="N5" s="14">
        <f t="shared" si="4"/>
        <v>2.2000000000000002</v>
      </c>
      <c r="O5" s="2">
        <f t="shared" si="5"/>
        <v>-10</v>
      </c>
      <c r="P5" s="2"/>
      <c r="T5" s="62" t="s">
        <v>80</v>
      </c>
      <c r="U5" s="62"/>
      <c r="V5" s="62"/>
    </row>
    <row r="6" spans="1:27">
      <c r="A6">
        <v>4</v>
      </c>
      <c r="D6" s="4">
        <v>-145</v>
      </c>
      <c r="E6" t="s">
        <v>2</v>
      </c>
      <c r="F6">
        <f t="shared" si="0"/>
        <v>0</v>
      </c>
      <c r="G6">
        <f t="shared" si="1"/>
        <v>1</v>
      </c>
      <c r="K6">
        <f t="shared" si="2"/>
        <v>-1</v>
      </c>
      <c r="M6" s="4">
        <f t="shared" si="3"/>
        <v>145</v>
      </c>
      <c r="N6" s="14">
        <f t="shared" si="4"/>
        <v>1.6896551724137931</v>
      </c>
      <c r="O6" s="2">
        <f t="shared" si="5"/>
        <v>-10</v>
      </c>
    </row>
    <row r="7" spans="1:27">
      <c r="A7">
        <v>5</v>
      </c>
      <c r="D7" s="4">
        <v>-145</v>
      </c>
      <c r="E7" t="s">
        <v>3</v>
      </c>
      <c r="F7">
        <f t="shared" si="0"/>
        <v>1</v>
      </c>
      <c r="G7">
        <f t="shared" si="1"/>
        <v>0</v>
      </c>
      <c r="K7">
        <f t="shared" si="2"/>
        <v>1</v>
      </c>
      <c r="M7" s="4">
        <f t="shared" si="3"/>
        <v>145</v>
      </c>
      <c r="N7" s="14">
        <f t="shared" si="4"/>
        <v>1.6896551724137931</v>
      </c>
      <c r="O7" s="2">
        <f t="shared" si="5"/>
        <v>6.8965517241379324</v>
      </c>
      <c r="Q7" t="s">
        <v>14</v>
      </c>
      <c r="R7" t="s">
        <v>15</v>
      </c>
      <c r="S7" t="s">
        <v>16</v>
      </c>
      <c r="T7" t="s">
        <v>18</v>
      </c>
      <c r="U7" t="s">
        <v>19</v>
      </c>
      <c r="W7" s="61"/>
      <c r="X7" s="61"/>
      <c r="Y7" s="61"/>
      <c r="Z7" s="61"/>
      <c r="AA7" s="61"/>
    </row>
    <row r="8" spans="1:27">
      <c r="A8">
        <v>6</v>
      </c>
      <c r="D8" s="4">
        <v>-110</v>
      </c>
      <c r="E8" t="s">
        <v>2</v>
      </c>
      <c r="F8">
        <f t="shared" si="0"/>
        <v>0</v>
      </c>
      <c r="G8">
        <f t="shared" si="1"/>
        <v>1</v>
      </c>
      <c r="K8">
        <f t="shared" si="2"/>
        <v>-1</v>
      </c>
      <c r="M8" s="4">
        <f t="shared" si="3"/>
        <v>110</v>
      </c>
      <c r="N8" s="14">
        <f t="shared" si="4"/>
        <v>1.9090909090909092</v>
      </c>
      <c r="O8" s="2">
        <f t="shared" si="5"/>
        <v>-10</v>
      </c>
      <c r="P8" s="2" t="s">
        <v>12</v>
      </c>
      <c r="Q8" s="7">
        <v>330</v>
      </c>
      <c r="R8">
        <v>423</v>
      </c>
      <c r="S8" s="13">
        <f>(R8/Q8)-100%</f>
        <v>0.28181818181818175</v>
      </c>
      <c r="T8" s="44">
        <f>R8*0.03</f>
        <v>12.69</v>
      </c>
      <c r="U8" s="6">
        <f>R8*0.7442</f>
        <v>314.79660000000001</v>
      </c>
      <c r="V8" s="45"/>
      <c r="W8" s="6"/>
      <c r="Y8" s="24"/>
    </row>
    <row r="9" spans="1:27">
      <c r="A9">
        <v>7</v>
      </c>
      <c r="D9" s="4">
        <v>-170</v>
      </c>
      <c r="E9" t="s">
        <v>2</v>
      </c>
      <c r="F9">
        <f t="shared" si="0"/>
        <v>0</v>
      </c>
      <c r="G9">
        <f t="shared" si="1"/>
        <v>1</v>
      </c>
      <c r="K9">
        <f t="shared" si="2"/>
        <v>-1</v>
      </c>
      <c r="M9" s="4">
        <f t="shared" si="3"/>
        <v>170</v>
      </c>
      <c r="N9" s="14">
        <f t="shared" si="4"/>
        <v>1.5882352941176472</v>
      </c>
      <c r="O9" s="2">
        <f t="shared" si="5"/>
        <v>-10</v>
      </c>
      <c r="P9" s="2" t="s">
        <v>13</v>
      </c>
      <c r="Q9" s="6">
        <v>470</v>
      </c>
      <c r="R9">
        <v>429.68</v>
      </c>
      <c r="S9" s="5">
        <f>(R9/Q9)-100%</f>
        <v>-8.5787234042553173E-2</v>
      </c>
      <c r="T9" s="6">
        <f>R9*0.03</f>
        <v>12.8904</v>
      </c>
      <c r="V9" s="9"/>
    </row>
    <row r="10" spans="1:27">
      <c r="A10">
        <v>8</v>
      </c>
      <c r="D10" s="4">
        <v>115</v>
      </c>
      <c r="E10" t="s">
        <v>2</v>
      </c>
      <c r="F10">
        <f t="shared" si="0"/>
        <v>0</v>
      </c>
      <c r="G10">
        <f t="shared" si="1"/>
        <v>1</v>
      </c>
      <c r="K10">
        <f t="shared" si="2"/>
        <v>-1</v>
      </c>
      <c r="M10" s="4">
        <f t="shared" si="3"/>
        <v>115</v>
      </c>
      <c r="N10" s="14">
        <f t="shared" si="4"/>
        <v>2.15</v>
      </c>
      <c r="O10" s="2">
        <f t="shared" si="5"/>
        <v>-10</v>
      </c>
      <c r="P10" s="2"/>
      <c r="Q10" s="24">
        <f>SUM(Q9)</f>
        <v>470</v>
      </c>
      <c r="R10" s="10" t="s">
        <v>17</v>
      </c>
      <c r="S10" s="9">
        <f>(S9)</f>
        <v>-8.5787234042553173E-2</v>
      </c>
      <c r="T10" s="43">
        <f>U10*0.03</f>
        <v>12.8904</v>
      </c>
      <c r="U10" s="6">
        <v>429.68</v>
      </c>
      <c r="V10" s="8"/>
      <c r="X10" t="s">
        <v>53</v>
      </c>
    </row>
    <row r="11" spans="1:27">
      <c r="A11">
        <v>9</v>
      </c>
      <c r="D11" s="4">
        <v>-130</v>
      </c>
      <c r="E11" t="s">
        <v>3</v>
      </c>
      <c r="F11">
        <f t="shared" si="0"/>
        <v>1</v>
      </c>
      <c r="G11">
        <f t="shared" si="1"/>
        <v>0</v>
      </c>
      <c r="K11">
        <f t="shared" si="2"/>
        <v>1</v>
      </c>
      <c r="M11" s="4">
        <f t="shared" si="3"/>
        <v>130</v>
      </c>
      <c r="N11" s="14">
        <f t="shared" si="4"/>
        <v>1.7692307692307692</v>
      </c>
      <c r="O11" s="2">
        <f t="shared" si="5"/>
        <v>7.6923076923076934</v>
      </c>
      <c r="X11">
        <v>247.9</v>
      </c>
    </row>
    <row r="12" spans="1:27">
      <c r="A12">
        <v>10</v>
      </c>
      <c r="D12" s="4">
        <v>110</v>
      </c>
      <c r="E12" t="s">
        <v>3</v>
      </c>
      <c r="F12">
        <f t="shared" si="0"/>
        <v>1</v>
      </c>
      <c r="G12">
        <f t="shared" si="1"/>
        <v>0</v>
      </c>
      <c r="K12">
        <f t="shared" si="2"/>
        <v>1</v>
      </c>
      <c r="M12" s="4">
        <f t="shared" si="3"/>
        <v>110</v>
      </c>
      <c r="N12" s="14">
        <f t="shared" si="4"/>
        <v>2.1</v>
      </c>
      <c r="O12" s="2">
        <f t="shared" si="5"/>
        <v>11</v>
      </c>
      <c r="P12" s="2"/>
    </row>
    <row r="13" spans="1:27">
      <c r="A13">
        <v>11</v>
      </c>
      <c r="D13" s="4">
        <v>-110</v>
      </c>
      <c r="E13" t="s">
        <v>3</v>
      </c>
      <c r="F13">
        <f t="shared" si="0"/>
        <v>1</v>
      </c>
      <c r="G13">
        <f t="shared" si="1"/>
        <v>0</v>
      </c>
      <c r="K13">
        <f t="shared" si="2"/>
        <v>1</v>
      </c>
      <c r="M13" s="4">
        <f t="shared" si="3"/>
        <v>110</v>
      </c>
      <c r="N13" s="14">
        <f t="shared" si="4"/>
        <v>1.9090909090909092</v>
      </c>
      <c r="O13" s="2">
        <f t="shared" si="5"/>
        <v>9.0909090909090935</v>
      </c>
      <c r="P13" s="2"/>
      <c r="R13" t="s">
        <v>27</v>
      </c>
      <c r="S13" t="s">
        <v>26</v>
      </c>
    </row>
    <row r="14" spans="1:27">
      <c r="A14">
        <v>12</v>
      </c>
      <c r="D14" s="4">
        <v>-130</v>
      </c>
      <c r="E14" t="s">
        <v>2</v>
      </c>
      <c r="F14">
        <f t="shared" si="0"/>
        <v>0</v>
      </c>
      <c r="G14">
        <f t="shared" si="1"/>
        <v>1</v>
      </c>
      <c r="K14">
        <f t="shared" si="2"/>
        <v>-1</v>
      </c>
      <c r="M14" s="4">
        <f t="shared" si="3"/>
        <v>130</v>
      </c>
      <c r="N14" s="14">
        <f t="shared" si="4"/>
        <v>1.7692307692307692</v>
      </c>
      <c r="O14" s="2">
        <f t="shared" si="5"/>
        <v>-10</v>
      </c>
      <c r="P14" s="2"/>
      <c r="Q14" s="16" t="s">
        <v>23</v>
      </c>
      <c r="R14" s="2">
        <f>U8-X11</f>
        <v>66.896600000000007</v>
      </c>
      <c r="S14" s="2">
        <f>R14/T8</f>
        <v>5.271599684791175</v>
      </c>
    </row>
    <row r="15" spans="1:27">
      <c r="A15">
        <v>13</v>
      </c>
      <c r="D15" s="4">
        <v>-155</v>
      </c>
      <c r="E15" t="s">
        <v>3</v>
      </c>
      <c r="F15">
        <f t="shared" si="0"/>
        <v>1</v>
      </c>
      <c r="G15">
        <f t="shared" si="1"/>
        <v>0</v>
      </c>
      <c r="K15">
        <f t="shared" si="2"/>
        <v>1</v>
      </c>
      <c r="M15" s="4">
        <f t="shared" si="3"/>
        <v>155</v>
      </c>
      <c r="N15" s="14">
        <f t="shared" si="4"/>
        <v>1.6451612903225805</v>
      </c>
      <c r="O15" s="2">
        <f t="shared" si="5"/>
        <v>6.4516129032258043</v>
      </c>
      <c r="P15" s="2"/>
      <c r="Q15" s="15" t="s">
        <v>13</v>
      </c>
      <c r="R15" s="2">
        <f>R9-Q9</f>
        <v>-40.319999999999993</v>
      </c>
      <c r="S15" s="2">
        <f>R15/T9</f>
        <v>-3.1279091416868363</v>
      </c>
    </row>
    <row r="16" spans="1:27">
      <c r="A16">
        <v>14</v>
      </c>
      <c r="D16" s="4">
        <v>-110</v>
      </c>
      <c r="E16" t="s">
        <v>2</v>
      </c>
      <c r="F16">
        <f t="shared" si="0"/>
        <v>0</v>
      </c>
      <c r="G16">
        <f t="shared" si="1"/>
        <v>1</v>
      </c>
      <c r="K16">
        <f t="shared" si="2"/>
        <v>-1</v>
      </c>
      <c r="M16" s="4">
        <f t="shared" si="3"/>
        <v>110</v>
      </c>
      <c r="N16" s="14">
        <f t="shared" si="4"/>
        <v>1.9090909090909092</v>
      </c>
      <c r="O16" s="2">
        <f t="shared" si="5"/>
        <v>-10</v>
      </c>
      <c r="P16" s="2"/>
      <c r="Q16" t="s">
        <v>17</v>
      </c>
      <c r="R16" s="2">
        <f>R15</f>
        <v>-40.319999999999993</v>
      </c>
      <c r="S16" s="2">
        <f>(S15)</f>
        <v>-3.1279091416868363</v>
      </c>
    </row>
    <row r="17" spans="1:25">
      <c r="A17">
        <v>15</v>
      </c>
      <c r="D17" s="4">
        <v>-110</v>
      </c>
      <c r="E17" t="s">
        <v>3</v>
      </c>
      <c r="F17">
        <f t="shared" si="0"/>
        <v>1</v>
      </c>
      <c r="G17">
        <f t="shared" si="1"/>
        <v>0</v>
      </c>
      <c r="K17">
        <f t="shared" si="2"/>
        <v>1</v>
      </c>
      <c r="M17" s="4">
        <f t="shared" si="3"/>
        <v>110</v>
      </c>
      <c r="N17" s="14">
        <f t="shared" si="4"/>
        <v>1.9090909090909092</v>
      </c>
      <c r="O17" s="2">
        <f t="shared" si="5"/>
        <v>9.0909090909090935</v>
      </c>
      <c r="P17" s="2"/>
    </row>
    <row r="18" spans="1:25">
      <c r="A18">
        <v>16</v>
      </c>
      <c r="D18" s="4">
        <v>-175</v>
      </c>
      <c r="E18" t="s">
        <v>2</v>
      </c>
      <c r="F18">
        <f t="shared" si="0"/>
        <v>0</v>
      </c>
      <c r="G18">
        <f t="shared" si="1"/>
        <v>1</v>
      </c>
      <c r="K18">
        <f t="shared" si="2"/>
        <v>-1</v>
      </c>
      <c r="M18" s="4">
        <f t="shared" si="3"/>
        <v>175</v>
      </c>
      <c r="N18" s="14">
        <f t="shared" si="4"/>
        <v>1.5714285714285714</v>
      </c>
      <c r="O18" s="2">
        <f t="shared" si="5"/>
        <v>-10</v>
      </c>
      <c r="P18" s="2"/>
    </row>
    <row r="19" spans="1:25">
      <c r="A19">
        <v>17</v>
      </c>
      <c r="D19" s="4">
        <v>-160</v>
      </c>
      <c r="E19" t="s">
        <v>3</v>
      </c>
      <c r="F19">
        <f t="shared" si="0"/>
        <v>1</v>
      </c>
      <c r="G19">
        <f t="shared" si="1"/>
        <v>0</v>
      </c>
      <c r="K19">
        <f t="shared" si="2"/>
        <v>1</v>
      </c>
      <c r="M19" s="4">
        <f t="shared" si="3"/>
        <v>160</v>
      </c>
      <c r="N19" s="14">
        <f t="shared" si="4"/>
        <v>1.625</v>
      </c>
      <c r="O19" s="2">
        <f t="shared" si="5"/>
        <v>6.25</v>
      </c>
      <c r="P19" s="2"/>
    </row>
    <row r="20" spans="1:25">
      <c r="A20">
        <v>18</v>
      </c>
      <c r="D20" s="4">
        <v>-120</v>
      </c>
      <c r="E20" t="s">
        <v>2</v>
      </c>
      <c r="F20">
        <f t="shared" si="0"/>
        <v>0</v>
      </c>
      <c r="G20">
        <f t="shared" si="1"/>
        <v>1</v>
      </c>
      <c r="K20">
        <f t="shared" si="2"/>
        <v>-1</v>
      </c>
      <c r="M20" s="4">
        <f t="shared" si="3"/>
        <v>120</v>
      </c>
      <c r="N20" s="14">
        <f t="shared" si="4"/>
        <v>1.8333333333333335</v>
      </c>
      <c r="O20" s="2">
        <f t="shared" si="5"/>
        <v>-10</v>
      </c>
      <c r="P20" s="2"/>
      <c r="Q20" s="61" t="s">
        <v>25</v>
      </c>
      <c r="R20" s="61"/>
      <c r="S20" s="61"/>
      <c r="T20" s="61"/>
      <c r="U20" s="61"/>
      <c r="V20" s="61"/>
      <c r="W20" s="61"/>
      <c r="X20" s="61"/>
      <c r="Y20" s="61"/>
    </row>
    <row r="21" spans="1:25" ht="15.75" thickBot="1">
      <c r="A21">
        <v>19</v>
      </c>
      <c r="D21" s="4">
        <v>160</v>
      </c>
      <c r="E21" t="s">
        <v>3</v>
      </c>
      <c r="F21">
        <f t="shared" si="0"/>
        <v>1</v>
      </c>
      <c r="G21">
        <f t="shared" si="1"/>
        <v>0</v>
      </c>
      <c r="K21">
        <f t="shared" si="2"/>
        <v>1</v>
      </c>
      <c r="M21" s="4">
        <f t="shared" si="3"/>
        <v>160</v>
      </c>
      <c r="N21" s="14">
        <f t="shared" si="4"/>
        <v>2.6</v>
      </c>
      <c r="O21" s="2">
        <f t="shared" si="5"/>
        <v>16</v>
      </c>
      <c r="P21" s="2"/>
      <c r="R21" s="3" t="s">
        <v>12</v>
      </c>
      <c r="S21" s="3" t="s">
        <v>13</v>
      </c>
      <c r="T21" s="12" t="s">
        <v>21</v>
      </c>
    </row>
    <row r="22" spans="1:25" ht="15.75" thickTop="1">
      <c r="A22">
        <v>20</v>
      </c>
      <c r="D22" s="4">
        <v>-225</v>
      </c>
      <c r="E22" t="s">
        <v>3</v>
      </c>
      <c r="F22">
        <f t="shared" si="0"/>
        <v>1</v>
      </c>
      <c r="G22">
        <f t="shared" si="1"/>
        <v>0</v>
      </c>
      <c r="K22">
        <f t="shared" si="2"/>
        <v>1</v>
      </c>
      <c r="M22" s="4">
        <f t="shared" si="3"/>
        <v>225</v>
      </c>
      <c r="N22" s="14">
        <f t="shared" si="4"/>
        <v>1.4444444444444444</v>
      </c>
      <c r="O22" s="2">
        <f t="shared" si="5"/>
        <v>4.4444444444444446</v>
      </c>
      <c r="P22" s="2"/>
      <c r="R22" s="23">
        <f>AVERAGE(R23:R29)</f>
        <v>-158.75</v>
      </c>
      <c r="S22" s="23">
        <f>AVERAGE(S23:S29)</f>
        <v>-143.75</v>
      </c>
      <c r="T22" s="22">
        <f>AVERAGE(S22,R22)</f>
        <v>-151.25</v>
      </c>
    </row>
    <row r="23" spans="1:25">
      <c r="A23">
        <v>21</v>
      </c>
      <c r="D23" s="4">
        <v>-135</v>
      </c>
      <c r="E23" t="s">
        <v>3</v>
      </c>
      <c r="F23">
        <f t="shared" si="0"/>
        <v>1</v>
      </c>
      <c r="G23">
        <f t="shared" si="1"/>
        <v>0</v>
      </c>
      <c r="K23">
        <f t="shared" si="2"/>
        <v>1</v>
      </c>
      <c r="M23" s="4">
        <f t="shared" si="3"/>
        <v>135</v>
      </c>
      <c r="N23" s="14">
        <f t="shared" si="4"/>
        <v>1.7407407407407407</v>
      </c>
      <c r="O23" s="2">
        <f t="shared" si="5"/>
        <v>7.4074074074074083</v>
      </c>
      <c r="P23" s="2"/>
      <c r="R23">
        <v>-105</v>
      </c>
      <c r="S23">
        <v>-103</v>
      </c>
      <c r="T23" s="20">
        <f t="shared" ref="T23:T31" si="6">AVERAGE(R23:S23)</f>
        <v>-104</v>
      </c>
    </row>
    <row r="24" spans="1:25">
      <c r="A24">
        <v>22</v>
      </c>
      <c r="D24" s="4">
        <v>155</v>
      </c>
      <c r="E24" t="s">
        <v>3</v>
      </c>
      <c r="F24">
        <f t="shared" si="0"/>
        <v>1</v>
      </c>
      <c r="G24">
        <f t="shared" si="1"/>
        <v>0</v>
      </c>
      <c r="K24">
        <f t="shared" si="2"/>
        <v>1</v>
      </c>
      <c r="M24" s="4">
        <f t="shared" si="3"/>
        <v>155</v>
      </c>
      <c r="N24" s="14">
        <f t="shared" si="4"/>
        <v>2.5499999999999998</v>
      </c>
      <c r="O24" s="2">
        <f t="shared" si="5"/>
        <v>15.5</v>
      </c>
      <c r="P24" s="2"/>
      <c r="R24">
        <v>-110</v>
      </c>
      <c r="S24">
        <v>-102</v>
      </c>
      <c r="T24" s="20">
        <f t="shared" si="6"/>
        <v>-106</v>
      </c>
    </row>
    <row r="25" spans="1:25">
      <c r="A25">
        <v>23</v>
      </c>
      <c r="D25" s="4">
        <v>-120</v>
      </c>
      <c r="E25" t="s">
        <v>2</v>
      </c>
      <c r="F25">
        <f t="shared" si="0"/>
        <v>0</v>
      </c>
      <c r="G25">
        <f t="shared" si="1"/>
        <v>1</v>
      </c>
      <c r="K25">
        <f t="shared" si="2"/>
        <v>-1</v>
      </c>
      <c r="M25" s="4">
        <f t="shared" si="3"/>
        <v>120</v>
      </c>
      <c r="N25" s="14">
        <f t="shared" si="4"/>
        <v>1.8333333333333335</v>
      </c>
      <c r="O25" s="2">
        <f t="shared" si="5"/>
        <v>-10</v>
      </c>
      <c r="P25" s="2"/>
      <c r="T25" s="20" t="e">
        <f t="shared" si="6"/>
        <v>#DIV/0!</v>
      </c>
    </row>
    <row r="26" spans="1:25">
      <c r="A26">
        <v>24</v>
      </c>
      <c r="D26" s="4">
        <v>-140</v>
      </c>
      <c r="E26" t="s">
        <v>2</v>
      </c>
      <c r="F26">
        <f t="shared" si="0"/>
        <v>0</v>
      </c>
      <c r="G26">
        <f t="shared" si="1"/>
        <v>1</v>
      </c>
      <c r="K26">
        <f t="shared" si="2"/>
        <v>-1</v>
      </c>
      <c r="M26" s="4">
        <f t="shared" si="3"/>
        <v>140</v>
      </c>
      <c r="N26" s="14">
        <f t="shared" si="4"/>
        <v>1.7142857142857144</v>
      </c>
      <c r="O26" s="2">
        <f t="shared" si="5"/>
        <v>-10</v>
      </c>
      <c r="P26" s="2"/>
      <c r="T26" s="20" t="e">
        <f t="shared" si="6"/>
        <v>#DIV/0!</v>
      </c>
    </row>
    <row r="27" spans="1:25">
      <c r="A27">
        <v>25</v>
      </c>
      <c r="D27" s="4">
        <v>-130</v>
      </c>
      <c r="E27" t="s">
        <v>2</v>
      </c>
      <c r="F27">
        <f t="shared" si="0"/>
        <v>0</v>
      </c>
      <c r="G27">
        <f t="shared" si="1"/>
        <v>1</v>
      </c>
      <c r="K27">
        <f t="shared" si="2"/>
        <v>-1</v>
      </c>
      <c r="M27" s="4">
        <f t="shared" si="3"/>
        <v>130</v>
      </c>
      <c r="N27" s="14">
        <f t="shared" si="4"/>
        <v>1.7692307692307692</v>
      </c>
      <c r="O27" s="2">
        <f t="shared" si="5"/>
        <v>-10</v>
      </c>
      <c r="P27" s="2"/>
      <c r="T27" s="20" t="e">
        <f t="shared" si="6"/>
        <v>#DIV/0!</v>
      </c>
    </row>
    <row r="28" spans="1:25">
      <c r="A28">
        <v>26</v>
      </c>
      <c r="D28" s="4">
        <v>-110</v>
      </c>
      <c r="E28" t="s">
        <v>2</v>
      </c>
      <c r="F28">
        <f t="shared" si="0"/>
        <v>0</v>
      </c>
      <c r="G28">
        <f t="shared" si="1"/>
        <v>1</v>
      </c>
      <c r="K28">
        <f t="shared" si="2"/>
        <v>-1</v>
      </c>
      <c r="M28" s="4">
        <f t="shared" si="3"/>
        <v>110</v>
      </c>
      <c r="N28" s="14">
        <f t="shared" si="4"/>
        <v>1.9090909090909092</v>
      </c>
      <c r="O28" s="2">
        <f t="shared" si="5"/>
        <v>-10</v>
      </c>
      <c r="P28" s="2"/>
      <c r="R28" s="18">
        <v>-220</v>
      </c>
      <c r="S28" s="18">
        <v>-196</v>
      </c>
      <c r="T28" s="20">
        <f t="shared" si="6"/>
        <v>-208</v>
      </c>
    </row>
    <row r="29" spans="1:25">
      <c r="A29">
        <v>27</v>
      </c>
      <c r="D29" s="4">
        <v>-135</v>
      </c>
      <c r="E29" t="s">
        <v>3</v>
      </c>
      <c r="F29">
        <f t="shared" si="0"/>
        <v>1</v>
      </c>
      <c r="G29">
        <f t="shared" si="1"/>
        <v>0</v>
      </c>
      <c r="K29">
        <f t="shared" si="2"/>
        <v>1</v>
      </c>
      <c r="M29" s="4">
        <f t="shared" si="3"/>
        <v>135</v>
      </c>
      <c r="N29" s="14">
        <f t="shared" si="4"/>
        <v>1.7407407407407407</v>
      </c>
      <c r="O29" s="2">
        <f t="shared" si="5"/>
        <v>7.4074074074074083</v>
      </c>
      <c r="P29" s="2"/>
      <c r="R29" s="19">
        <v>-200</v>
      </c>
      <c r="S29" s="19">
        <v>-174</v>
      </c>
      <c r="T29" s="11">
        <f t="shared" si="6"/>
        <v>-187</v>
      </c>
    </row>
    <row r="30" spans="1:25">
      <c r="A30">
        <v>28</v>
      </c>
      <c r="D30" s="4">
        <v>130</v>
      </c>
      <c r="E30" t="s">
        <v>3</v>
      </c>
      <c r="F30">
        <f t="shared" si="0"/>
        <v>1</v>
      </c>
      <c r="G30">
        <f t="shared" si="1"/>
        <v>0</v>
      </c>
      <c r="K30">
        <f t="shared" si="2"/>
        <v>1</v>
      </c>
      <c r="M30" s="4">
        <f t="shared" si="3"/>
        <v>130</v>
      </c>
      <c r="N30" s="14">
        <f t="shared" si="4"/>
        <v>2.2999999999999998</v>
      </c>
      <c r="O30" s="2">
        <f t="shared" si="5"/>
        <v>13</v>
      </c>
      <c r="P30" s="2"/>
      <c r="R30" s="19">
        <v>-175</v>
      </c>
      <c r="S30" s="19">
        <v>-163</v>
      </c>
      <c r="T30" s="11">
        <f t="shared" si="6"/>
        <v>-169</v>
      </c>
    </row>
    <row r="31" spans="1:25">
      <c r="A31">
        <v>29</v>
      </c>
      <c r="D31" s="4">
        <v>-165</v>
      </c>
      <c r="E31" t="s">
        <v>2</v>
      </c>
      <c r="F31">
        <f t="shared" si="0"/>
        <v>0</v>
      </c>
      <c r="G31">
        <f t="shared" si="1"/>
        <v>1</v>
      </c>
      <c r="K31">
        <f t="shared" si="2"/>
        <v>-1</v>
      </c>
      <c r="M31" s="4">
        <f t="shared" si="3"/>
        <v>165</v>
      </c>
      <c r="N31" s="14">
        <f t="shared" si="4"/>
        <v>1.606060606060606</v>
      </c>
      <c r="O31" s="2">
        <f t="shared" si="5"/>
        <v>-10</v>
      </c>
      <c r="R31" s="19">
        <v>-140</v>
      </c>
      <c r="S31" s="19">
        <v>-135</v>
      </c>
      <c r="T31" s="11">
        <f t="shared" si="6"/>
        <v>-137.5</v>
      </c>
    </row>
    <row r="32" spans="1:25">
      <c r="A32">
        <v>30</v>
      </c>
      <c r="D32" s="4">
        <v>-110</v>
      </c>
      <c r="E32" t="s">
        <v>3</v>
      </c>
      <c r="F32">
        <f t="shared" si="0"/>
        <v>1</v>
      </c>
      <c r="G32">
        <f t="shared" si="1"/>
        <v>0</v>
      </c>
      <c r="K32">
        <f t="shared" si="2"/>
        <v>1</v>
      </c>
      <c r="M32" s="4">
        <f t="shared" si="3"/>
        <v>110</v>
      </c>
      <c r="N32" s="14">
        <f t="shared" si="4"/>
        <v>1.9090909090909092</v>
      </c>
      <c r="O32" s="2">
        <f t="shared" si="5"/>
        <v>9.0909090909090935</v>
      </c>
    </row>
    <row r="33" spans="1:27">
      <c r="A33">
        <v>31</v>
      </c>
      <c r="D33" s="4">
        <v>-110</v>
      </c>
      <c r="E33" t="s">
        <v>2</v>
      </c>
      <c r="F33">
        <f t="shared" si="0"/>
        <v>0</v>
      </c>
      <c r="G33">
        <f t="shared" si="1"/>
        <v>1</v>
      </c>
      <c r="K33">
        <f t="shared" si="2"/>
        <v>-1</v>
      </c>
      <c r="M33" s="4">
        <f t="shared" si="3"/>
        <v>110</v>
      </c>
      <c r="N33" s="14">
        <f t="shared" si="4"/>
        <v>1.9090909090909092</v>
      </c>
      <c r="O33" s="2">
        <f t="shared" si="5"/>
        <v>-10</v>
      </c>
      <c r="Q33" s="61" t="s">
        <v>46</v>
      </c>
      <c r="R33" s="61"/>
      <c r="S33" s="61"/>
    </row>
    <row r="34" spans="1:27">
      <c r="A34">
        <v>32</v>
      </c>
      <c r="D34" s="4">
        <v>-140</v>
      </c>
      <c r="E34" t="s">
        <v>3</v>
      </c>
      <c r="F34">
        <f t="shared" si="0"/>
        <v>1</v>
      </c>
      <c r="G34">
        <f t="shared" si="1"/>
        <v>0</v>
      </c>
      <c r="K34">
        <f t="shared" si="2"/>
        <v>1</v>
      </c>
      <c r="M34" s="4">
        <f t="shared" si="3"/>
        <v>140</v>
      </c>
      <c r="N34" s="14">
        <f t="shared" si="4"/>
        <v>1.7142857142857144</v>
      </c>
      <c r="O34" s="2">
        <f t="shared" si="5"/>
        <v>7.1428571428571459</v>
      </c>
      <c r="P34" s="2"/>
      <c r="Q34" s="35" t="s">
        <v>39</v>
      </c>
      <c r="R34" s="37">
        <v>8.25</v>
      </c>
      <c r="S34" t="s">
        <v>45</v>
      </c>
    </row>
    <row r="35" spans="1:27">
      <c r="A35">
        <v>33</v>
      </c>
      <c r="D35" s="4">
        <v>-150</v>
      </c>
      <c r="E35" t="s">
        <v>3</v>
      </c>
      <c r="F35">
        <f t="shared" si="0"/>
        <v>1</v>
      </c>
      <c r="G35">
        <f t="shared" si="1"/>
        <v>0</v>
      </c>
      <c r="K35">
        <f t="shared" si="2"/>
        <v>1</v>
      </c>
      <c r="M35" s="4">
        <f t="shared" si="3"/>
        <v>150</v>
      </c>
      <c r="N35" s="14">
        <f t="shared" si="4"/>
        <v>1.6666666666666665</v>
      </c>
      <c r="O35" s="2">
        <f t="shared" si="5"/>
        <v>6.6666666666666643</v>
      </c>
      <c r="P35" s="2"/>
      <c r="Q35" s="36" t="s">
        <v>40</v>
      </c>
      <c r="R35" s="38">
        <v>0.7</v>
      </c>
    </row>
    <row r="36" spans="1:27">
      <c r="A36">
        <v>34</v>
      </c>
      <c r="D36" s="4">
        <v>-110</v>
      </c>
      <c r="E36" t="s">
        <v>2</v>
      </c>
      <c r="F36">
        <f t="shared" si="0"/>
        <v>0</v>
      </c>
      <c r="G36">
        <f t="shared" si="1"/>
        <v>1</v>
      </c>
      <c r="K36">
        <f t="shared" si="2"/>
        <v>-1</v>
      </c>
      <c r="M36" s="4">
        <f t="shared" si="3"/>
        <v>110</v>
      </c>
      <c r="N36" s="14">
        <f t="shared" si="4"/>
        <v>1.9090909090909092</v>
      </c>
      <c r="O36" s="2">
        <f t="shared" si="5"/>
        <v>-10</v>
      </c>
      <c r="Q36" s="35" t="s">
        <v>48</v>
      </c>
      <c r="R36" s="39">
        <v>486.6</v>
      </c>
      <c r="S36" s="63" t="s">
        <v>36</v>
      </c>
      <c r="T36" s="64"/>
      <c r="U36" s="64"/>
      <c r="V36" s="64"/>
      <c r="W36" s="64"/>
      <c r="X36" s="64"/>
      <c r="Y36" s="64"/>
      <c r="Z36" s="64"/>
      <c r="AA36" t="s">
        <v>37</v>
      </c>
    </row>
    <row r="37" spans="1:27">
      <c r="A37">
        <v>35</v>
      </c>
      <c r="D37" s="4">
        <v>-135</v>
      </c>
      <c r="E37" t="s">
        <v>2</v>
      </c>
      <c r="F37">
        <f t="shared" si="0"/>
        <v>0</v>
      </c>
      <c r="G37">
        <f t="shared" si="1"/>
        <v>1</v>
      </c>
      <c r="K37">
        <f t="shared" si="2"/>
        <v>-1</v>
      </c>
      <c r="M37" s="4">
        <f t="shared" si="3"/>
        <v>135</v>
      </c>
      <c r="N37" s="14">
        <f t="shared" si="4"/>
        <v>1.7407407407407407</v>
      </c>
      <c r="O37" s="2">
        <f t="shared" si="5"/>
        <v>-10</v>
      </c>
      <c r="Q37" s="35" t="s">
        <v>41</v>
      </c>
      <c r="R37" s="40">
        <v>10</v>
      </c>
      <c r="S37" s="66">
        <f>R36+(T40*R38)</f>
        <v>2567.85</v>
      </c>
      <c r="T37" s="66"/>
      <c r="U37" s="66"/>
      <c r="V37" s="66"/>
      <c r="W37" s="66"/>
      <c r="X37" s="66"/>
      <c r="Y37" s="66"/>
      <c r="Z37" s="66"/>
    </row>
    <row r="38" spans="1:27">
      <c r="A38">
        <v>36</v>
      </c>
      <c r="D38" s="4">
        <v>105</v>
      </c>
      <c r="E38" t="s">
        <v>2</v>
      </c>
      <c r="F38">
        <f t="shared" si="0"/>
        <v>0</v>
      </c>
      <c r="G38">
        <f t="shared" si="1"/>
        <v>1</v>
      </c>
      <c r="K38">
        <f t="shared" si="2"/>
        <v>-1</v>
      </c>
      <c r="M38" s="4">
        <f t="shared" si="3"/>
        <v>105</v>
      </c>
      <c r="N38" s="14">
        <f t="shared" si="4"/>
        <v>2.0499999999999998</v>
      </c>
      <c r="O38" s="2">
        <f t="shared" si="5"/>
        <v>-10</v>
      </c>
      <c r="Q38" s="35" t="s">
        <v>42</v>
      </c>
      <c r="R38" s="41">
        <v>150</v>
      </c>
      <c r="S38" t="s">
        <v>38</v>
      </c>
    </row>
    <row r="39" spans="1:27">
      <c r="A39">
        <v>37</v>
      </c>
      <c r="D39" s="4">
        <v>-260</v>
      </c>
      <c r="E39" t="s">
        <v>3</v>
      </c>
      <c r="F39">
        <f t="shared" si="0"/>
        <v>1</v>
      </c>
      <c r="G39">
        <f t="shared" si="1"/>
        <v>0</v>
      </c>
      <c r="K39">
        <f t="shared" si="2"/>
        <v>1</v>
      </c>
      <c r="M39" s="4">
        <f t="shared" si="3"/>
        <v>260</v>
      </c>
      <c r="N39" s="14">
        <f t="shared" si="4"/>
        <v>1.3846153846153846</v>
      </c>
      <c r="O39" s="2">
        <f t="shared" si="5"/>
        <v>3.8461538461538467</v>
      </c>
      <c r="Q39" s="35" t="s">
        <v>43</v>
      </c>
      <c r="R39" s="40">
        <v>5</v>
      </c>
      <c r="T39" s="63" t="s">
        <v>47</v>
      </c>
      <c r="U39" s="64"/>
    </row>
    <row r="40" spans="1:27">
      <c r="A40">
        <v>38</v>
      </c>
      <c r="D40" s="4">
        <v>-155</v>
      </c>
      <c r="E40" t="s">
        <v>2</v>
      </c>
      <c r="F40">
        <f t="shared" si="0"/>
        <v>0</v>
      </c>
      <c r="G40">
        <f t="shared" si="1"/>
        <v>1</v>
      </c>
      <c r="K40">
        <f t="shared" si="2"/>
        <v>-1</v>
      </c>
      <c r="M40" s="4">
        <f t="shared" si="3"/>
        <v>155</v>
      </c>
      <c r="N40" s="14">
        <f t="shared" si="4"/>
        <v>1.6451612903225805</v>
      </c>
      <c r="O40" s="2">
        <f t="shared" si="5"/>
        <v>-10</v>
      </c>
      <c r="Q40" s="35" t="s">
        <v>44</v>
      </c>
      <c r="R40" s="42">
        <f>R38-(R38*R35)</f>
        <v>45</v>
      </c>
      <c r="T40" s="65">
        <f>(R39*R35*R34)-(R39-(R39*R35))*R37</f>
        <v>13.875</v>
      </c>
      <c r="U40" s="65"/>
    </row>
    <row r="41" spans="1:27">
      <c r="A41">
        <v>39</v>
      </c>
      <c r="D41" s="4">
        <v>-130</v>
      </c>
      <c r="E41" t="s">
        <v>2</v>
      </c>
      <c r="F41">
        <f t="shared" si="0"/>
        <v>0</v>
      </c>
      <c r="G41">
        <f t="shared" si="1"/>
        <v>1</v>
      </c>
      <c r="K41">
        <f t="shared" si="2"/>
        <v>-1</v>
      </c>
      <c r="M41" s="4">
        <f t="shared" si="3"/>
        <v>130</v>
      </c>
      <c r="N41" s="14">
        <f t="shared" si="4"/>
        <v>1.7692307692307692</v>
      </c>
      <c r="O41" s="2">
        <f t="shared" si="5"/>
        <v>-10</v>
      </c>
    </row>
    <row r="42" spans="1:27">
      <c r="A42">
        <v>40</v>
      </c>
      <c r="D42" s="4">
        <v>-115</v>
      </c>
      <c r="E42" t="s">
        <v>2</v>
      </c>
      <c r="F42">
        <f t="shared" si="0"/>
        <v>0</v>
      </c>
      <c r="G42">
        <f t="shared" si="1"/>
        <v>1</v>
      </c>
      <c r="K42">
        <f t="shared" si="2"/>
        <v>-1</v>
      </c>
      <c r="M42" s="4">
        <f t="shared" si="3"/>
        <v>115</v>
      </c>
      <c r="N42" s="14">
        <f t="shared" si="4"/>
        <v>1.8695652173913042</v>
      </c>
      <c r="O42" s="2">
        <f t="shared" si="5"/>
        <v>-10</v>
      </c>
      <c r="P42" s="2"/>
    </row>
    <row r="43" spans="1:27">
      <c r="A43">
        <v>41</v>
      </c>
      <c r="D43" s="4">
        <v>-125</v>
      </c>
      <c r="E43" t="s">
        <v>3</v>
      </c>
      <c r="F43">
        <f t="shared" si="0"/>
        <v>1</v>
      </c>
      <c r="G43">
        <f t="shared" si="1"/>
        <v>0</v>
      </c>
      <c r="K43">
        <f t="shared" si="2"/>
        <v>1</v>
      </c>
      <c r="M43" s="4">
        <f t="shared" si="3"/>
        <v>125</v>
      </c>
      <c r="N43" s="14">
        <f t="shared" si="4"/>
        <v>1.8</v>
      </c>
      <c r="O43" s="2">
        <f t="shared" si="5"/>
        <v>8</v>
      </c>
      <c r="P43" s="2"/>
    </row>
    <row r="44" spans="1:27">
      <c r="A44">
        <v>42</v>
      </c>
      <c r="D44" s="4">
        <v>-115</v>
      </c>
      <c r="E44" t="s">
        <v>2</v>
      </c>
      <c r="F44">
        <f t="shared" si="0"/>
        <v>0</v>
      </c>
      <c r="G44">
        <f t="shared" si="1"/>
        <v>1</v>
      </c>
      <c r="K44">
        <f t="shared" si="2"/>
        <v>-1</v>
      </c>
      <c r="M44" s="4">
        <f t="shared" si="3"/>
        <v>115</v>
      </c>
      <c r="N44" s="14">
        <f t="shared" si="4"/>
        <v>1.8695652173913042</v>
      </c>
      <c r="O44" s="2">
        <f t="shared" si="5"/>
        <v>-10</v>
      </c>
      <c r="P44" s="2"/>
    </row>
    <row r="45" spans="1:27">
      <c r="A45">
        <v>43</v>
      </c>
      <c r="D45" s="4">
        <v>-130</v>
      </c>
      <c r="E45" t="s">
        <v>3</v>
      </c>
      <c r="F45">
        <f t="shared" si="0"/>
        <v>1</v>
      </c>
      <c r="G45">
        <f t="shared" si="1"/>
        <v>0</v>
      </c>
      <c r="K45">
        <f t="shared" si="2"/>
        <v>1</v>
      </c>
      <c r="M45" s="4">
        <f t="shared" si="3"/>
        <v>130</v>
      </c>
      <c r="N45" s="14">
        <f t="shared" si="4"/>
        <v>1.7692307692307692</v>
      </c>
      <c r="O45" s="2">
        <f t="shared" si="5"/>
        <v>7.6923076923076934</v>
      </c>
      <c r="P45" s="2"/>
    </row>
    <row r="46" spans="1:27">
      <c r="A46">
        <v>44</v>
      </c>
      <c r="D46" s="4">
        <v>-150</v>
      </c>
      <c r="E46" t="s">
        <v>2</v>
      </c>
      <c r="F46">
        <f t="shared" si="0"/>
        <v>0</v>
      </c>
      <c r="G46">
        <f t="shared" si="1"/>
        <v>1</v>
      </c>
      <c r="K46">
        <f t="shared" si="2"/>
        <v>-1</v>
      </c>
      <c r="M46" s="4">
        <f t="shared" si="3"/>
        <v>150</v>
      </c>
      <c r="N46" s="14">
        <f t="shared" si="4"/>
        <v>1.6666666666666665</v>
      </c>
      <c r="O46" s="2">
        <f t="shared" si="5"/>
        <v>-10</v>
      </c>
      <c r="P46" s="2"/>
    </row>
    <row r="47" spans="1:27">
      <c r="A47">
        <v>45</v>
      </c>
      <c r="D47" s="4">
        <v>-140</v>
      </c>
      <c r="E47" t="s">
        <v>2</v>
      </c>
      <c r="F47">
        <f t="shared" si="0"/>
        <v>0</v>
      </c>
      <c r="G47">
        <f t="shared" si="1"/>
        <v>1</v>
      </c>
      <c r="K47">
        <f t="shared" si="2"/>
        <v>-1</v>
      </c>
      <c r="M47" s="4">
        <f t="shared" si="3"/>
        <v>140</v>
      </c>
      <c r="N47" s="14">
        <f t="shared" si="4"/>
        <v>1.7142857142857144</v>
      </c>
      <c r="O47" s="2">
        <f t="shared" si="5"/>
        <v>-10</v>
      </c>
      <c r="P47" s="2"/>
    </row>
    <row r="48" spans="1:27">
      <c r="A48">
        <v>46</v>
      </c>
      <c r="D48" s="4">
        <v>-140</v>
      </c>
      <c r="E48" t="s">
        <v>3</v>
      </c>
      <c r="F48">
        <f t="shared" si="0"/>
        <v>1</v>
      </c>
      <c r="G48">
        <f t="shared" si="1"/>
        <v>0</v>
      </c>
      <c r="K48">
        <f t="shared" si="2"/>
        <v>1</v>
      </c>
      <c r="M48" s="4">
        <f t="shared" si="3"/>
        <v>140</v>
      </c>
      <c r="N48" s="14">
        <f t="shared" si="4"/>
        <v>1.7142857142857144</v>
      </c>
      <c r="O48" s="2">
        <f t="shared" si="5"/>
        <v>7.1428571428571459</v>
      </c>
      <c r="P48" s="2"/>
    </row>
    <row r="49" spans="1:16">
      <c r="A49">
        <v>47</v>
      </c>
      <c r="D49" s="4">
        <v>-145</v>
      </c>
      <c r="E49" t="s">
        <v>2</v>
      </c>
      <c r="F49">
        <f t="shared" si="0"/>
        <v>0</v>
      </c>
      <c r="G49">
        <f t="shared" si="1"/>
        <v>1</v>
      </c>
      <c r="K49">
        <f t="shared" si="2"/>
        <v>-1</v>
      </c>
      <c r="M49" s="4">
        <f t="shared" si="3"/>
        <v>145</v>
      </c>
      <c r="N49" s="14">
        <f t="shared" si="4"/>
        <v>1.6896551724137931</v>
      </c>
      <c r="O49" s="2">
        <f t="shared" si="5"/>
        <v>-10</v>
      </c>
      <c r="P49" s="2"/>
    </row>
    <row r="50" spans="1:16">
      <c r="A50">
        <v>48</v>
      </c>
      <c r="D50" s="4">
        <v>-110</v>
      </c>
      <c r="E50" t="s">
        <v>3</v>
      </c>
      <c r="F50">
        <f t="shared" si="0"/>
        <v>1</v>
      </c>
      <c r="G50">
        <f t="shared" si="1"/>
        <v>0</v>
      </c>
      <c r="K50">
        <f t="shared" si="2"/>
        <v>1</v>
      </c>
      <c r="M50" s="4">
        <f t="shared" si="3"/>
        <v>110</v>
      </c>
      <c r="N50" s="14">
        <f t="shared" si="4"/>
        <v>1.9090909090909092</v>
      </c>
      <c r="O50" s="2">
        <f t="shared" si="5"/>
        <v>9.0909090909090935</v>
      </c>
      <c r="P50" s="2"/>
    </row>
    <row r="51" spans="1:16">
      <c r="A51">
        <v>49</v>
      </c>
      <c r="D51" s="4">
        <v>-135</v>
      </c>
      <c r="E51" t="s">
        <v>3</v>
      </c>
      <c r="F51">
        <f t="shared" si="0"/>
        <v>1</v>
      </c>
      <c r="G51">
        <f t="shared" si="1"/>
        <v>0</v>
      </c>
      <c r="K51">
        <f t="shared" si="2"/>
        <v>1</v>
      </c>
      <c r="M51" s="4">
        <f t="shared" si="3"/>
        <v>135</v>
      </c>
      <c r="N51" s="14">
        <f t="shared" si="4"/>
        <v>1.7407407407407407</v>
      </c>
      <c r="O51" s="2">
        <f t="shared" si="5"/>
        <v>7.4074074074074083</v>
      </c>
      <c r="P51" s="2"/>
    </row>
    <row r="52" spans="1:16">
      <c r="A52">
        <v>50</v>
      </c>
      <c r="D52" s="4">
        <v>-150</v>
      </c>
      <c r="E52" t="s">
        <v>2</v>
      </c>
      <c r="F52">
        <f t="shared" si="0"/>
        <v>0</v>
      </c>
      <c r="G52">
        <f t="shared" si="1"/>
        <v>1</v>
      </c>
      <c r="K52">
        <f t="shared" si="2"/>
        <v>-1</v>
      </c>
      <c r="M52" s="4">
        <f t="shared" si="3"/>
        <v>150</v>
      </c>
      <c r="N52" s="14">
        <f t="shared" si="4"/>
        <v>1.6666666666666665</v>
      </c>
      <c r="O52" s="2">
        <f t="shared" si="5"/>
        <v>-10</v>
      </c>
      <c r="P52" s="2"/>
    </row>
    <row r="53" spans="1:16">
      <c r="A53">
        <v>51</v>
      </c>
      <c r="D53" s="4">
        <v>150</v>
      </c>
      <c r="E53" t="s">
        <v>3</v>
      </c>
      <c r="F53">
        <f t="shared" si="0"/>
        <v>1</v>
      </c>
      <c r="G53">
        <f t="shared" si="1"/>
        <v>0</v>
      </c>
      <c r="K53">
        <f t="shared" si="2"/>
        <v>1</v>
      </c>
      <c r="M53" s="4">
        <f t="shared" si="3"/>
        <v>150</v>
      </c>
      <c r="N53" s="14">
        <f t="shared" si="4"/>
        <v>2.5</v>
      </c>
      <c r="O53" s="2">
        <f t="shared" si="5"/>
        <v>15</v>
      </c>
      <c r="P53" s="2"/>
    </row>
    <row r="54" spans="1:16">
      <c r="A54">
        <v>52</v>
      </c>
      <c r="D54" s="4">
        <v>-135</v>
      </c>
      <c r="E54" t="s">
        <v>3</v>
      </c>
      <c r="F54">
        <f t="shared" si="0"/>
        <v>1</v>
      </c>
      <c r="G54">
        <f t="shared" si="1"/>
        <v>0</v>
      </c>
      <c r="K54">
        <f t="shared" si="2"/>
        <v>1</v>
      </c>
      <c r="M54" s="4">
        <f t="shared" si="3"/>
        <v>135</v>
      </c>
      <c r="N54" s="14">
        <f t="shared" si="4"/>
        <v>1.7407407407407407</v>
      </c>
      <c r="O54" s="2">
        <f t="shared" si="5"/>
        <v>7.4074074074074083</v>
      </c>
      <c r="P54" s="2"/>
    </row>
    <row r="55" spans="1:16">
      <c r="A55">
        <v>53</v>
      </c>
      <c r="D55" s="4">
        <v>-130</v>
      </c>
      <c r="E55" t="s">
        <v>3</v>
      </c>
      <c r="F55">
        <f t="shared" si="0"/>
        <v>1</v>
      </c>
      <c r="G55">
        <f t="shared" si="1"/>
        <v>0</v>
      </c>
      <c r="K55">
        <f t="shared" si="2"/>
        <v>1</v>
      </c>
      <c r="M55" s="4">
        <f t="shared" si="3"/>
        <v>130</v>
      </c>
      <c r="N55" s="14">
        <f t="shared" si="4"/>
        <v>1.7692307692307692</v>
      </c>
      <c r="O55" s="2">
        <f t="shared" si="5"/>
        <v>7.6923076923076934</v>
      </c>
      <c r="P55" s="2"/>
    </row>
    <row r="56" spans="1:16">
      <c r="A56">
        <v>54</v>
      </c>
      <c r="D56" s="4">
        <v>-150</v>
      </c>
      <c r="E56" t="s">
        <v>2</v>
      </c>
      <c r="F56">
        <f t="shared" si="0"/>
        <v>0</v>
      </c>
      <c r="G56">
        <f t="shared" si="1"/>
        <v>1</v>
      </c>
      <c r="K56">
        <f t="shared" si="2"/>
        <v>-1</v>
      </c>
      <c r="M56" s="4">
        <f t="shared" si="3"/>
        <v>150</v>
      </c>
      <c r="N56" s="14">
        <f t="shared" si="4"/>
        <v>1.6666666666666665</v>
      </c>
      <c r="O56" s="2">
        <f t="shared" si="5"/>
        <v>-10</v>
      </c>
      <c r="P56" s="2"/>
    </row>
    <row r="57" spans="1:16">
      <c r="A57">
        <v>55</v>
      </c>
      <c r="D57" s="4">
        <v>-110</v>
      </c>
      <c r="E57" t="s">
        <v>3</v>
      </c>
      <c r="F57">
        <f t="shared" si="0"/>
        <v>1</v>
      </c>
      <c r="G57">
        <f t="shared" si="1"/>
        <v>0</v>
      </c>
      <c r="K57">
        <f t="shared" si="2"/>
        <v>1</v>
      </c>
      <c r="M57" s="4">
        <f t="shared" si="3"/>
        <v>110</v>
      </c>
      <c r="N57" s="14">
        <f t="shared" si="4"/>
        <v>1.9090909090909092</v>
      </c>
      <c r="O57" s="2">
        <f t="shared" si="5"/>
        <v>9.0909090909090935</v>
      </c>
      <c r="P57" s="2"/>
    </row>
    <row r="58" spans="1:16">
      <c r="A58">
        <v>56</v>
      </c>
      <c r="D58" s="4">
        <v>-140</v>
      </c>
      <c r="E58" t="s">
        <v>3</v>
      </c>
      <c r="F58">
        <f t="shared" si="0"/>
        <v>1</v>
      </c>
      <c r="G58">
        <f t="shared" si="1"/>
        <v>0</v>
      </c>
      <c r="K58">
        <f t="shared" si="2"/>
        <v>1</v>
      </c>
      <c r="M58" s="4">
        <f t="shared" si="3"/>
        <v>140</v>
      </c>
      <c r="N58" s="14">
        <f t="shared" si="4"/>
        <v>1.7142857142857144</v>
      </c>
      <c r="O58" s="2">
        <f t="shared" si="5"/>
        <v>7.1428571428571459</v>
      </c>
      <c r="P58" s="2"/>
    </row>
    <row r="59" spans="1:16">
      <c r="A59">
        <v>57</v>
      </c>
      <c r="D59" s="4">
        <v>-150</v>
      </c>
      <c r="E59" t="s">
        <v>2</v>
      </c>
      <c r="F59">
        <f t="shared" si="0"/>
        <v>0</v>
      </c>
      <c r="G59">
        <f t="shared" si="1"/>
        <v>1</v>
      </c>
      <c r="K59">
        <f t="shared" si="2"/>
        <v>-1</v>
      </c>
      <c r="M59" s="4">
        <f t="shared" si="3"/>
        <v>150</v>
      </c>
      <c r="N59" s="14">
        <f t="shared" si="4"/>
        <v>1.6666666666666665</v>
      </c>
      <c r="O59" s="2">
        <f t="shared" si="5"/>
        <v>-10</v>
      </c>
      <c r="P59" s="2"/>
    </row>
    <row r="60" spans="1:16">
      <c r="A60">
        <v>58</v>
      </c>
      <c r="D60" s="4">
        <v>-110</v>
      </c>
      <c r="E60" t="s">
        <v>3</v>
      </c>
      <c r="F60">
        <f t="shared" si="0"/>
        <v>1</v>
      </c>
      <c r="G60">
        <f t="shared" si="1"/>
        <v>0</v>
      </c>
      <c r="K60">
        <f t="shared" si="2"/>
        <v>1</v>
      </c>
      <c r="M60" s="4">
        <f t="shared" si="3"/>
        <v>110</v>
      </c>
      <c r="N60" s="14">
        <f t="shared" si="4"/>
        <v>1.9090909090909092</v>
      </c>
      <c r="O60" s="2">
        <f t="shared" si="5"/>
        <v>9.0909090909090935</v>
      </c>
      <c r="P60" s="2"/>
    </row>
    <row r="61" spans="1:16">
      <c r="A61">
        <v>59</v>
      </c>
      <c r="D61" s="4">
        <v>-120</v>
      </c>
      <c r="E61" t="s">
        <v>3</v>
      </c>
      <c r="F61">
        <f t="shared" si="0"/>
        <v>1</v>
      </c>
      <c r="G61">
        <f t="shared" si="1"/>
        <v>0</v>
      </c>
      <c r="K61">
        <f t="shared" si="2"/>
        <v>1</v>
      </c>
      <c r="M61" s="4">
        <f t="shared" si="3"/>
        <v>120</v>
      </c>
      <c r="N61" s="14">
        <f t="shared" si="4"/>
        <v>1.8333333333333335</v>
      </c>
      <c r="O61" s="2">
        <f t="shared" si="5"/>
        <v>8.3333333333333357</v>
      </c>
      <c r="P61" s="2"/>
    </row>
    <row r="62" spans="1:16">
      <c r="A62">
        <v>60</v>
      </c>
      <c r="D62" s="4">
        <v>-130</v>
      </c>
      <c r="E62" t="s">
        <v>3</v>
      </c>
      <c r="F62">
        <f t="shared" si="0"/>
        <v>1</v>
      </c>
      <c r="G62">
        <f t="shared" si="1"/>
        <v>0</v>
      </c>
      <c r="K62">
        <f t="shared" si="2"/>
        <v>1</v>
      </c>
      <c r="M62" s="4">
        <f t="shared" si="3"/>
        <v>130</v>
      </c>
      <c r="N62" s="14">
        <f t="shared" si="4"/>
        <v>1.7692307692307692</v>
      </c>
      <c r="O62" s="2">
        <f t="shared" si="5"/>
        <v>7.6923076923076934</v>
      </c>
      <c r="P62" s="2"/>
    </row>
    <row r="63" spans="1:16">
      <c r="A63">
        <v>61</v>
      </c>
      <c r="D63" s="4">
        <v>-150</v>
      </c>
      <c r="E63" s="1" t="s">
        <v>2</v>
      </c>
      <c r="F63">
        <f t="shared" si="0"/>
        <v>0</v>
      </c>
      <c r="G63">
        <f t="shared" si="1"/>
        <v>1</v>
      </c>
      <c r="K63">
        <f t="shared" si="2"/>
        <v>-1</v>
      </c>
      <c r="M63" s="4">
        <f t="shared" si="3"/>
        <v>150</v>
      </c>
      <c r="N63" s="14">
        <f t="shared" si="4"/>
        <v>1.6666666666666665</v>
      </c>
      <c r="O63" s="2">
        <f t="shared" si="5"/>
        <v>-10</v>
      </c>
    </row>
    <row r="64" spans="1:16">
      <c r="A64">
        <v>62</v>
      </c>
      <c r="D64" s="4">
        <v>-135</v>
      </c>
      <c r="E64" s="1" t="s">
        <v>3</v>
      </c>
      <c r="F64">
        <f t="shared" si="0"/>
        <v>1</v>
      </c>
      <c r="G64">
        <f t="shared" si="1"/>
        <v>0</v>
      </c>
      <c r="K64">
        <f t="shared" si="2"/>
        <v>1</v>
      </c>
      <c r="M64" s="4">
        <f t="shared" si="3"/>
        <v>135</v>
      </c>
      <c r="N64" s="14">
        <f t="shared" si="4"/>
        <v>1.7407407407407407</v>
      </c>
      <c r="O64" s="2">
        <f t="shared" si="5"/>
        <v>7.4074074074074083</v>
      </c>
    </row>
    <row r="65" spans="1:42">
      <c r="A65">
        <v>63</v>
      </c>
      <c r="D65" s="4">
        <v>-130</v>
      </c>
      <c r="E65" t="s">
        <v>3</v>
      </c>
      <c r="F65">
        <f t="shared" si="0"/>
        <v>1</v>
      </c>
      <c r="G65">
        <f t="shared" si="1"/>
        <v>0</v>
      </c>
      <c r="K65">
        <f t="shared" si="2"/>
        <v>1</v>
      </c>
      <c r="M65" s="4">
        <f t="shared" si="3"/>
        <v>130</v>
      </c>
      <c r="N65" s="14">
        <f t="shared" si="4"/>
        <v>1.7692307692307692</v>
      </c>
      <c r="O65" s="2">
        <f t="shared" si="5"/>
        <v>7.6923076923076934</v>
      </c>
    </row>
    <row r="66" spans="1:42">
      <c r="A66">
        <v>64</v>
      </c>
      <c r="D66" s="4">
        <v>-150</v>
      </c>
      <c r="E66" t="s">
        <v>2</v>
      </c>
      <c r="F66">
        <f t="shared" si="0"/>
        <v>0</v>
      </c>
      <c r="G66">
        <f t="shared" si="1"/>
        <v>1</v>
      </c>
      <c r="K66">
        <f t="shared" si="2"/>
        <v>-1</v>
      </c>
      <c r="M66" s="4">
        <f t="shared" si="3"/>
        <v>150</v>
      </c>
      <c r="N66" s="14">
        <f t="shared" si="4"/>
        <v>1.6666666666666665</v>
      </c>
      <c r="O66" s="2">
        <f t="shared" si="5"/>
        <v>-10</v>
      </c>
    </row>
    <row r="67" spans="1:42">
      <c r="A67">
        <v>65</v>
      </c>
      <c r="D67" s="4">
        <v>-110</v>
      </c>
      <c r="E67" t="s">
        <v>3</v>
      </c>
      <c r="F67">
        <f t="shared" si="0"/>
        <v>1</v>
      </c>
      <c r="G67">
        <f t="shared" si="1"/>
        <v>0</v>
      </c>
      <c r="K67">
        <f t="shared" si="2"/>
        <v>1</v>
      </c>
      <c r="M67" s="4">
        <f t="shared" si="3"/>
        <v>110</v>
      </c>
      <c r="N67" s="14">
        <f t="shared" si="4"/>
        <v>1.9090909090909092</v>
      </c>
      <c r="O67" s="2">
        <f t="shared" si="5"/>
        <v>9.0909090909090935</v>
      </c>
    </row>
    <row r="68" spans="1:42">
      <c r="A68">
        <v>66</v>
      </c>
      <c r="D68" s="4">
        <v>-140</v>
      </c>
      <c r="E68" t="s">
        <v>3</v>
      </c>
      <c r="F68">
        <f t="shared" ref="F68:F94" si="7">IF(E68="Won",1,0)</f>
        <v>1</v>
      </c>
      <c r="G68">
        <f t="shared" ref="G68:G94" si="8">IF(E68="Lost",1,0)</f>
        <v>0</v>
      </c>
      <c r="K68">
        <f t="shared" si="2"/>
        <v>1</v>
      </c>
      <c r="M68" s="4">
        <f t="shared" si="3"/>
        <v>140</v>
      </c>
      <c r="N68" s="14">
        <f t="shared" si="4"/>
        <v>1.7142857142857144</v>
      </c>
      <c r="O68" s="2">
        <f t="shared" ref="O68:O94" si="9">IF(E68="Lost",-10,(N68*10)-10)</f>
        <v>7.1428571428571459</v>
      </c>
    </row>
    <row r="69" spans="1:42">
      <c r="A69">
        <v>67</v>
      </c>
      <c r="D69" s="4">
        <v>-150</v>
      </c>
      <c r="E69" t="s">
        <v>3</v>
      </c>
      <c r="F69">
        <f t="shared" si="7"/>
        <v>1</v>
      </c>
      <c r="G69">
        <f t="shared" si="8"/>
        <v>0</v>
      </c>
      <c r="K69">
        <f t="shared" si="2"/>
        <v>1</v>
      </c>
      <c r="M69" s="4">
        <f t="shared" si="3"/>
        <v>150</v>
      </c>
      <c r="N69" s="14">
        <f t="shared" si="4"/>
        <v>1.6666666666666665</v>
      </c>
      <c r="O69" s="2">
        <f t="shared" si="9"/>
        <v>6.6666666666666643</v>
      </c>
    </row>
    <row r="70" spans="1:42">
      <c r="A70" t="s">
        <v>81</v>
      </c>
      <c r="D70" s="4">
        <v>-110</v>
      </c>
      <c r="E70" t="s">
        <v>3</v>
      </c>
      <c r="F70">
        <f t="shared" si="7"/>
        <v>1</v>
      </c>
      <c r="G70">
        <f t="shared" si="8"/>
        <v>0</v>
      </c>
      <c r="H70" t="s">
        <v>78</v>
      </c>
      <c r="I70" t="s">
        <v>71</v>
      </c>
      <c r="K70">
        <f t="shared" si="2"/>
        <v>1</v>
      </c>
      <c r="M70" s="4">
        <f t="shared" si="3"/>
        <v>110</v>
      </c>
      <c r="N70" s="14">
        <f t="shared" si="4"/>
        <v>1.9090909090909092</v>
      </c>
      <c r="O70" s="2">
        <f t="shared" si="9"/>
        <v>9.0909090909090935</v>
      </c>
    </row>
    <row r="71" spans="1:42">
      <c r="A71" s="51">
        <v>40288</v>
      </c>
      <c r="D71" s="4">
        <v>-120</v>
      </c>
      <c r="E71" t="s">
        <v>3</v>
      </c>
      <c r="F71">
        <f t="shared" si="7"/>
        <v>1</v>
      </c>
      <c r="G71">
        <f t="shared" si="8"/>
        <v>0</v>
      </c>
      <c r="H71">
        <v>0</v>
      </c>
      <c r="I71">
        <v>0</v>
      </c>
      <c r="K71">
        <f t="shared" si="2"/>
        <v>1</v>
      </c>
      <c r="M71" s="4">
        <f t="shared" si="3"/>
        <v>120</v>
      </c>
      <c r="N71" s="14">
        <f t="shared" si="4"/>
        <v>1.8333333333333335</v>
      </c>
      <c r="O71" s="2">
        <f t="shared" si="9"/>
        <v>8.3333333333333357</v>
      </c>
    </row>
    <row r="72" spans="1:42">
      <c r="A72" s="55">
        <v>40289</v>
      </c>
      <c r="C72" t="s">
        <v>28</v>
      </c>
      <c r="D72" s="4">
        <v>-195</v>
      </c>
      <c r="E72" t="s">
        <v>3</v>
      </c>
      <c r="F72">
        <f t="shared" si="7"/>
        <v>1</v>
      </c>
      <c r="G72">
        <f t="shared" si="8"/>
        <v>0</v>
      </c>
      <c r="H72" s="52">
        <f>SUM(F72:F76)</f>
        <v>5</v>
      </c>
      <c r="I72" s="52">
        <f>SUM(G72:G76)</f>
        <v>0</v>
      </c>
      <c r="K72">
        <f t="shared" si="2"/>
        <v>1</v>
      </c>
      <c r="M72" s="4">
        <f t="shared" si="3"/>
        <v>195</v>
      </c>
      <c r="N72" s="14">
        <f t="shared" si="4"/>
        <v>1.5128205128205128</v>
      </c>
      <c r="O72" s="2">
        <f t="shared" si="9"/>
        <v>5.1282051282051277</v>
      </c>
    </row>
    <row r="73" spans="1:42">
      <c r="A73" s="56"/>
      <c r="C73" t="s">
        <v>29</v>
      </c>
      <c r="D73" s="4">
        <v>-176.5</v>
      </c>
      <c r="E73" t="s">
        <v>3</v>
      </c>
      <c r="F73">
        <f t="shared" si="7"/>
        <v>1</v>
      </c>
      <c r="G73">
        <f t="shared" si="8"/>
        <v>0</v>
      </c>
      <c r="H73" s="68"/>
      <c r="I73" s="68"/>
      <c r="K73">
        <f t="shared" si="2"/>
        <v>1</v>
      </c>
      <c r="M73" s="4">
        <f t="shared" si="3"/>
        <v>176.5</v>
      </c>
      <c r="N73" s="14">
        <f t="shared" si="4"/>
        <v>1.56657223796034</v>
      </c>
      <c r="O73" s="2">
        <f t="shared" si="9"/>
        <v>5.6657223796034</v>
      </c>
      <c r="Q73" s="61" t="s">
        <v>65</v>
      </c>
      <c r="R73" s="61"/>
    </row>
    <row r="74" spans="1:42">
      <c r="A74" s="56"/>
      <c r="C74" t="s">
        <v>30</v>
      </c>
      <c r="D74" s="4">
        <v>-109</v>
      </c>
      <c r="E74" t="s">
        <v>3</v>
      </c>
      <c r="F74">
        <f t="shared" si="7"/>
        <v>1</v>
      </c>
      <c r="G74">
        <f t="shared" si="8"/>
        <v>0</v>
      </c>
      <c r="H74" s="68"/>
      <c r="I74" s="68"/>
      <c r="K74">
        <f t="shared" si="2"/>
        <v>1</v>
      </c>
      <c r="M74" s="4">
        <f t="shared" si="3"/>
        <v>109</v>
      </c>
      <c r="N74" s="14">
        <f t="shared" si="4"/>
        <v>1.9174311926605505</v>
      </c>
      <c r="O74" s="2">
        <f t="shared" si="9"/>
        <v>9.1743119266055047</v>
      </c>
      <c r="R74" s="3" t="s">
        <v>56</v>
      </c>
      <c r="S74" s="3" t="s">
        <v>54</v>
      </c>
      <c r="T74" s="3" t="s">
        <v>57</v>
      </c>
      <c r="U74" s="3" t="s">
        <v>55</v>
      </c>
      <c r="V74" s="50" t="s">
        <v>82</v>
      </c>
      <c r="W74" s="50" t="s">
        <v>79</v>
      </c>
      <c r="AD74">
        <f>SUM(AC76:AD76)</f>
        <v>3</v>
      </c>
      <c r="AF74">
        <f>SUM(AE76:AF76)</f>
        <v>7</v>
      </c>
      <c r="AH74">
        <f>SUM(AG76:AH76)</f>
        <v>4</v>
      </c>
      <c r="AJ74">
        <f>SUM(AI76:AJ76)</f>
        <v>5</v>
      </c>
      <c r="AL74">
        <f>SUM(AK76+AL76)</f>
        <v>0</v>
      </c>
    </row>
    <row r="75" spans="1:42">
      <c r="A75" s="56"/>
      <c r="C75" t="s">
        <v>32</v>
      </c>
      <c r="D75" s="4">
        <v>-149.5</v>
      </c>
      <c r="E75" t="s">
        <v>3</v>
      </c>
      <c r="F75">
        <f t="shared" si="7"/>
        <v>1</v>
      </c>
      <c r="G75">
        <f t="shared" si="8"/>
        <v>0</v>
      </c>
      <c r="H75" s="68"/>
      <c r="I75" s="68"/>
      <c r="K75">
        <f t="shared" si="2"/>
        <v>1</v>
      </c>
      <c r="M75" s="4">
        <f t="shared" si="3"/>
        <v>149.5</v>
      </c>
      <c r="N75" s="14">
        <f t="shared" si="4"/>
        <v>1.6688963210702341</v>
      </c>
      <c r="O75" s="2">
        <f t="shared" si="9"/>
        <v>6.6889632107023402</v>
      </c>
      <c r="Q75" s="17" t="s">
        <v>60</v>
      </c>
      <c r="R75" s="69" t="str">
        <f>AC76&amp;-AD76</f>
        <v>1-2</v>
      </c>
      <c r="S75" s="70" t="str">
        <f>AE76&amp;-AF76</f>
        <v>5-2</v>
      </c>
      <c r="T75" s="70" t="str">
        <f>AG76&amp;-AH76</f>
        <v>1-3</v>
      </c>
      <c r="U75" s="70" t="str">
        <f>AI76&amp;- AJ76</f>
        <v>0-5</v>
      </c>
      <c r="V75" s="70" t="str">
        <f>AK76&amp;-AL76</f>
        <v>00</v>
      </c>
      <c r="W75" t="str">
        <f>AO76&amp;-AP76</f>
        <v>7-12</v>
      </c>
      <c r="AC75" s="61" t="s">
        <v>56</v>
      </c>
      <c r="AD75" s="61"/>
      <c r="AE75" s="61" t="s">
        <v>54</v>
      </c>
      <c r="AF75" s="61"/>
      <c r="AG75" s="61" t="s">
        <v>57</v>
      </c>
      <c r="AH75" s="61"/>
      <c r="AI75" s="61" t="s">
        <v>55</v>
      </c>
      <c r="AJ75" s="61"/>
      <c r="AK75" s="61" t="s">
        <v>82</v>
      </c>
      <c r="AL75" s="61"/>
      <c r="AN75" t="s">
        <v>17</v>
      </c>
      <c r="AO75" t="s">
        <v>78</v>
      </c>
      <c r="AP75" t="s">
        <v>71</v>
      </c>
    </row>
    <row r="76" spans="1:42">
      <c r="A76" s="57"/>
      <c r="C76" t="s">
        <v>31</v>
      </c>
      <c r="D76" s="4">
        <v>-122.5</v>
      </c>
      <c r="E76" t="s">
        <v>3</v>
      </c>
      <c r="F76">
        <f t="shared" si="7"/>
        <v>1</v>
      </c>
      <c r="G76">
        <f t="shared" si="8"/>
        <v>0</v>
      </c>
      <c r="H76" s="67"/>
      <c r="I76" s="67"/>
      <c r="K76">
        <f t="shared" si="2"/>
        <v>1</v>
      </c>
      <c r="M76" s="4">
        <f t="shared" si="3"/>
        <v>122.5</v>
      </c>
      <c r="N76" s="14">
        <f t="shared" si="4"/>
        <v>1.8163265306122449</v>
      </c>
      <c r="O76" s="2">
        <f t="shared" si="9"/>
        <v>8.1632653061224474</v>
      </c>
      <c r="Q76" s="17" t="s">
        <v>59</v>
      </c>
      <c r="R76" s="71">
        <f>AC76/AD74</f>
        <v>0.33333333333333331</v>
      </c>
      <c r="S76" s="72">
        <f>AE76/AF74</f>
        <v>0.7142857142857143</v>
      </c>
      <c r="T76" s="72">
        <f>AG76/AH74</f>
        <v>0.25</v>
      </c>
      <c r="U76" s="72">
        <f>AI76/AJ74</f>
        <v>0</v>
      </c>
      <c r="V76" s="72" t="e">
        <f>AK76/AL74</f>
        <v>#DIV/0!</v>
      </c>
      <c r="W76" s="47" t="s">
        <v>16</v>
      </c>
      <c r="X76" t="s">
        <v>61</v>
      </c>
      <c r="Y76" t="s">
        <v>62</v>
      </c>
      <c r="Z76" t="s">
        <v>63</v>
      </c>
      <c r="AA76" t="s">
        <v>64</v>
      </c>
      <c r="AC76" s="48">
        <f>SUM(AC77:AC94)</f>
        <v>1</v>
      </c>
      <c r="AD76" s="49">
        <f>SUM(AD77:AD94)</f>
        <v>2</v>
      </c>
      <c r="AE76" s="48">
        <f>SUM(AE77:AE94)</f>
        <v>5</v>
      </c>
      <c r="AF76" s="49">
        <f>SUM(AF77:AF94)</f>
        <v>2</v>
      </c>
      <c r="AG76" s="48">
        <f>SUM(AG77:AG94)</f>
        <v>1</v>
      </c>
      <c r="AH76" s="49">
        <f>SUM(AH77:AH94)</f>
        <v>3</v>
      </c>
      <c r="AI76" s="48">
        <f>SUM(AI77:AI94)</f>
        <v>0</v>
      </c>
      <c r="AJ76" s="49">
        <f>SUM(AJ77:AJ94)</f>
        <v>5</v>
      </c>
      <c r="AK76" s="49">
        <f t="shared" ref="AE76:AL76" si="10">SUM(AK77:AK91)</f>
        <v>0</v>
      </c>
      <c r="AL76" s="49">
        <f t="shared" si="10"/>
        <v>0</v>
      </c>
      <c r="AO76">
        <f>SUM(AC76,AE76,AG76,AI76,AK76)</f>
        <v>7</v>
      </c>
      <c r="AP76" s="49">
        <f>SUM(AD76,AF76,AH76,AJ76,AL76)</f>
        <v>12</v>
      </c>
    </row>
    <row r="77" spans="1:42">
      <c r="A77" s="58">
        <v>40290</v>
      </c>
      <c r="B77" s="46" t="s">
        <v>58</v>
      </c>
      <c r="C77" t="s">
        <v>29</v>
      </c>
      <c r="D77" s="4">
        <v>-208</v>
      </c>
      <c r="E77" t="s">
        <v>2</v>
      </c>
      <c r="F77">
        <f t="shared" si="7"/>
        <v>0</v>
      </c>
      <c r="G77">
        <f t="shared" si="8"/>
        <v>1</v>
      </c>
      <c r="H77" s="52">
        <f>SUM(F77:F82)</f>
        <v>2</v>
      </c>
      <c r="I77" s="52">
        <f>SUM(G77:G82)</f>
        <v>4</v>
      </c>
      <c r="K77">
        <f t="shared" si="2"/>
        <v>-1</v>
      </c>
      <c r="M77" s="4">
        <f t="shared" si="3"/>
        <v>208</v>
      </c>
      <c r="N77" s="14">
        <f t="shared" si="4"/>
        <v>1.4807692307692308</v>
      </c>
      <c r="O77" s="2">
        <f t="shared" si="9"/>
        <v>-10</v>
      </c>
      <c r="R77">
        <v>-1</v>
      </c>
      <c r="S77">
        <v>0</v>
      </c>
      <c r="T77">
        <v>-1</v>
      </c>
      <c r="U77">
        <v>0</v>
      </c>
      <c r="V77">
        <v>0</v>
      </c>
      <c r="X77">
        <f t="shared" ref="X77:AA94" si="11">ABS(R77)</f>
        <v>1</v>
      </c>
      <c r="Y77">
        <f t="shared" si="11"/>
        <v>0</v>
      </c>
      <c r="Z77">
        <f t="shared" si="11"/>
        <v>1</v>
      </c>
      <c r="AA77">
        <f t="shared" si="11"/>
        <v>0</v>
      </c>
      <c r="AC77">
        <f>IF(R77=1,1,0)</f>
        <v>0</v>
      </c>
      <c r="AD77">
        <f>IF(R77=-1,1,0)</f>
        <v>1</v>
      </c>
      <c r="AE77">
        <f>IF(S77=1,1,0)</f>
        <v>0</v>
      </c>
      <c r="AF77">
        <f>IF(S77=-1,1,0)</f>
        <v>0</v>
      </c>
      <c r="AG77">
        <f>IF(T77=1,1,0)</f>
        <v>0</v>
      </c>
      <c r="AH77">
        <f>IF(T77=-1,1,0)</f>
        <v>1</v>
      </c>
      <c r="AI77">
        <f>IF(U77=1,1,0)</f>
        <v>0</v>
      </c>
      <c r="AJ77">
        <f>IF(U77=-1,1,0)</f>
        <v>0</v>
      </c>
      <c r="AK77">
        <f>IF(V77=1,1,0)</f>
        <v>0</v>
      </c>
      <c r="AL77">
        <f>IF(V77=-1,1,0)</f>
        <v>0</v>
      </c>
    </row>
    <row r="78" spans="1:42">
      <c r="A78" s="59"/>
      <c r="B78" t="s">
        <v>56</v>
      </c>
      <c r="C78" t="s">
        <v>34</v>
      </c>
      <c r="D78" s="4">
        <v>-187</v>
      </c>
      <c r="E78" t="s">
        <v>2</v>
      </c>
      <c r="F78">
        <f t="shared" si="7"/>
        <v>0</v>
      </c>
      <c r="G78">
        <f t="shared" si="8"/>
        <v>1</v>
      </c>
      <c r="H78" s="53"/>
      <c r="I78" s="53"/>
      <c r="K78">
        <f t="shared" si="2"/>
        <v>-1</v>
      </c>
      <c r="M78" s="4">
        <f t="shared" si="3"/>
        <v>187</v>
      </c>
      <c r="N78" s="14">
        <f t="shared" si="4"/>
        <v>1.53475935828877</v>
      </c>
      <c r="O78" s="2">
        <f t="shared" si="9"/>
        <v>-10</v>
      </c>
      <c r="R78">
        <f>IF(B78="Aurora",K78,0)</f>
        <v>-1</v>
      </c>
      <c r="S78">
        <f>IF(B78="BigDogg",K78,0)</f>
        <v>0</v>
      </c>
      <c r="T78">
        <f>IF(B78="Pimike",K78,0)</f>
        <v>0</v>
      </c>
      <c r="U78">
        <f>IF(B78="Sawyer",K78,0)</f>
        <v>0</v>
      </c>
      <c r="V78">
        <f>IF(B78="Paco",K78,0)</f>
        <v>0</v>
      </c>
      <c r="X78">
        <f t="shared" si="11"/>
        <v>1</v>
      </c>
      <c r="Y78">
        <f t="shared" si="11"/>
        <v>0</v>
      </c>
      <c r="Z78">
        <f t="shared" si="11"/>
        <v>0</v>
      </c>
      <c r="AA78">
        <f t="shared" si="11"/>
        <v>0</v>
      </c>
      <c r="AC78">
        <f t="shared" ref="AC78:AC94" si="12">IF(R78=1,1,0)</f>
        <v>0</v>
      </c>
      <c r="AD78">
        <f t="shared" ref="AD78:AD94" si="13">IF(R78=-1,1,0)</f>
        <v>1</v>
      </c>
      <c r="AE78">
        <f t="shared" ref="AE78:AE94" si="14">IF(S78=1,1,0)</f>
        <v>0</v>
      </c>
      <c r="AF78">
        <f t="shared" ref="AF78:AF94" si="15">IF(S78=-1,1,0)</f>
        <v>0</v>
      </c>
      <c r="AG78">
        <f t="shared" ref="AG78:AG94" si="16">IF(T78=1,1,0)</f>
        <v>0</v>
      </c>
      <c r="AH78">
        <f t="shared" ref="AH78:AH94" si="17">IF(T78=-1,1,0)</f>
        <v>0</v>
      </c>
      <c r="AI78">
        <f t="shared" ref="AI78:AI94" si="18">IF(U78=1,1,0)</f>
        <v>0</v>
      </c>
      <c r="AJ78">
        <f t="shared" ref="AJ78:AJ94" si="19">IF(U78=-1,1,0)</f>
        <v>0</v>
      </c>
      <c r="AK78">
        <f t="shared" ref="AK78:AK94" si="20">IF(V78=1,1,0)</f>
        <v>0</v>
      </c>
      <c r="AL78">
        <f t="shared" ref="AL78:AL94" si="21">IF(V78=-1,1,0)</f>
        <v>0</v>
      </c>
    </row>
    <row r="79" spans="1:42">
      <c r="A79" s="59"/>
      <c r="B79" t="s">
        <v>56</v>
      </c>
      <c r="C79" t="s">
        <v>49</v>
      </c>
      <c r="D79" s="4">
        <v>-169</v>
      </c>
      <c r="E79" t="s">
        <v>3</v>
      </c>
      <c r="F79">
        <f t="shared" si="7"/>
        <v>1</v>
      </c>
      <c r="G79">
        <f t="shared" si="8"/>
        <v>0</v>
      </c>
      <c r="H79" s="53"/>
      <c r="I79" s="53"/>
      <c r="K79">
        <f t="shared" si="2"/>
        <v>1</v>
      </c>
      <c r="M79" s="4">
        <f t="shared" si="3"/>
        <v>169</v>
      </c>
      <c r="N79" s="14">
        <f t="shared" si="4"/>
        <v>1.5917159763313609</v>
      </c>
      <c r="O79" s="2">
        <f t="shared" si="9"/>
        <v>5.9171597633136095</v>
      </c>
      <c r="R79">
        <f t="shared" ref="R79:R94" si="22">IF(B79="Aurora",K79,0)</f>
        <v>1</v>
      </c>
      <c r="S79">
        <f t="shared" ref="S79:S94" si="23">IF(B79="BigDogg",K79,0)</f>
        <v>0</v>
      </c>
      <c r="T79">
        <f t="shared" ref="T79:T94" si="24">IF(B79="Pimike",K79,0)</f>
        <v>0</v>
      </c>
      <c r="U79">
        <f t="shared" ref="U79:U94" si="25">IF(B79="Sawyer",K79,0)</f>
        <v>0</v>
      </c>
      <c r="V79">
        <f t="shared" ref="V79:V94" si="26">IF(B79="Paco",K79,0)</f>
        <v>0</v>
      </c>
      <c r="X79">
        <f t="shared" si="11"/>
        <v>1</v>
      </c>
      <c r="Y79">
        <f t="shared" si="11"/>
        <v>0</v>
      </c>
      <c r="Z79">
        <f t="shared" si="11"/>
        <v>0</v>
      </c>
      <c r="AA79">
        <f t="shared" si="11"/>
        <v>0</v>
      </c>
      <c r="AC79">
        <f t="shared" si="12"/>
        <v>1</v>
      </c>
      <c r="AD79">
        <f t="shared" si="13"/>
        <v>0</v>
      </c>
      <c r="AE79">
        <f t="shared" si="14"/>
        <v>0</v>
      </c>
      <c r="AF79">
        <f t="shared" si="15"/>
        <v>0</v>
      </c>
      <c r="AG79">
        <f t="shared" si="16"/>
        <v>0</v>
      </c>
      <c r="AH79">
        <f t="shared" si="17"/>
        <v>0</v>
      </c>
      <c r="AI79">
        <f t="shared" si="18"/>
        <v>0</v>
      </c>
      <c r="AJ79">
        <f t="shared" si="19"/>
        <v>0</v>
      </c>
      <c r="AK79">
        <f t="shared" si="20"/>
        <v>0</v>
      </c>
      <c r="AL79">
        <f t="shared" si="21"/>
        <v>0</v>
      </c>
    </row>
    <row r="80" spans="1:42">
      <c r="A80" s="59"/>
      <c r="B80" t="s">
        <v>54</v>
      </c>
      <c r="C80" t="s">
        <v>50</v>
      </c>
      <c r="D80" s="4">
        <v>-137.5</v>
      </c>
      <c r="E80" t="s">
        <v>2</v>
      </c>
      <c r="F80">
        <f t="shared" si="7"/>
        <v>0</v>
      </c>
      <c r="G80">
        <f t="shared" si="8"/>
        <v>1</v>
      </c>
      <c r="H80" s="53"/>
      <c r="I80" s="53"/>
      <c r="K80">
        <f t="shared" si="2"/>
        <v>-1</v>
      </c>
      <c r="M80" s="4">
        <f t="shared" si="3"/>
        <v>137.5</v>
      </c>
      <c r="N80" s="14">
        <f t="shared" si="4"/>
        <v>1.7272727272727273</v>
      </c>
      <c r="O80" s="2">
        <f t="shared" si="9"/>
        <v>-10</v>
      </c>
      <c r="R80">
        <f t="shared" si="22"/>
        <v>0</v>
      </c>
      <c r="S80">
        <f t="shared" si="23"/>
        <v>-1</v>
      </c>
      <c r="T80">
        <f t="shared" si="24"/>
        <v>0</v>
      </c>
      <c r="U80">
        <f t="shared" si="25"/>
        <v>0</v>
      </c>
      <c r="V80">
        <f t="shared" si="26"/>
        <v>0</v>
      </c>
      <c r="X80">
        <f t="shared" si="11"/>
        <v>0</v>
      </c>
      <c r="Y80">
        <f t="shared" si="11"/>
        <v>1</v>
      </c>
      <c r="Z80">
        <f t="shared" si="11"/>
        <v>0</v>
      </c>
      <c r="AA80">
        <f t="shared" si="11"/>
        <v>0</v>
      </c>
      <c r="AC80">
        <f t="shared" si="12"/>
        <v>0</v>
      </c>
      <c r="AD80">
        <f t="shared" si="13"/>
        <v>0</v>
      </c>
      <c r="AE80">
        <f t="shared" si="14"/>
        <v>0</v>
      </c>
      <c r="AF80">
        <f t="shared" si="15"/>
        <v>1</v>
      </c>
      <c r="AG80">
        <f t="shared" si="16"/>
        <v>0</v>
      </c>
      <c r="AH80">
        <f t="shared" si="17"/>
        <v>0</v>
      </c>
      <c r="AI80">
        <f t="shared" si="18"/>
        <v>0</v>
      </c>
      <c r="AJ80">
        <f t="shared" si="19"/>
        <v>0</v>
      </c>
      <c r="AK80">
        <f t="shared" si="20"/>
        <v>0</v>
      </c>
      <c r="AL80">
        <f t="shared" si="21"/>
        <v>0</v>
      </c>
    </row>
    <row r="81" spans="1:38">
      <c r="A81" s="59"/>
      <c r="B81" t="s">
        <v>55</v>
      </c>
      <c r="C81" t="s">
        <v>51</v>
      </c>
      <c r="D81" s="4">
        <v>-104</v>
      </c>
      <c r="E81" t="s">
        <v>2</v>
      </c>
      <c r="F81">
        <f t="shared" si="7"/>
        <v>0</v>
      </c>
      <c r="G81">
        <f t="shared" si="8"/>
        <v>1</v>
      </c>
      <c r="H81" s="53"/>
      <c r="I81" s="53"/>
      <c r="K81">
        <f t="shared" si="2"/>
        <v>-1</v>
      </c>
      <c r="M81" s="4">
        <f t="shared" si="3"/>
        <v>104</v>
      </c>
      <c r="N81" s="14">
        <f t="shared" si="4"/>
        <v>1.9615384615384617</v>
      </c>
      <c r="O81" s="2">
        <f t="shared" si="9"/>
        <v>-10</v>
      </c>
      <c r="R81">
        <f t="shared" si="22"/>
        <v>0</v>
      </c>
      <c r="S81">
        <f t="shared" si="23"/>
        <v>0</v>
      </c>
      <c r="T81">
        <f t="shared" si="24"/>
        <v>0</v>
      </c>
      <c r="U81">
        <f t="shared" si="25"/>
        <v>-1</v>
      </c>
      <c r="V81">
        <f t="shared" si="26"/>
        <v>0</v>
      </c>
      <c r="X81">
        <f t="shared" si="11"/>
        <v>0</v>
      </c>
      <c r="Y81">
        <f t="shared" si="11"/>
        <v>0</v>
      </c>
      <c r="Z81">
        <f t="shared" si="11"/>
        <v>0</v>
      </c>
      <c r="AA81">
        <f t="shared" si="11"/>
        <v>1</v>
      </c>
      <c r="AC81">
        <f t="shared" si="12"/>
        <v>0</v>
      </c>
      <c r="AD81">
        <f t="shared" si="13"/>
        <v>0</v>
      </c>
      <c r="AE81">
        <f t="shared" si="14"/>
        <v>0</v>
      </c>
      <c r="AF81">
        <f t="shared" si="15"/>
        <v>0</v>
      </c>
      <c r="AG81">
        <f t="shared" si="16"/>
        <v>0</v>
      </c>
      <c r="AH81">
        <f t="shared" si="17"/>
        <v>0</v>
      </c>
      <c r="AI81">
        <f t="shared" si="18"/>
        <v>0</v>
      </c>
      <c r="AJ81">
        <f t="shared" si="19"/>
        <v>1</v>
      </c>
      <c r="AK81">
        <f t="shared" si="20"/>
        <v>0</v>
      </c>
      <c r="AL81">
        <f t="shared" si="21"/>
        <v>0</v>
      </c>
    </row>
    <row r="82" spans="1:38">
      <c r="A82" s="60"/>
      <c r="B82" t="s">
        <v>54</v>
      </c>
      <c r="C82" t="s">
        <v>52</v>
      </c>
      <c r="D82" s="4">
        <v>-106</v>
      </c>
      <c r="E82" t="s">
        <v>3</v>
      </c>
      <c r="F82">
        <f t="shared" si="7"/>
        <v>1</v>
      </c>
      <c r="G82">
        <f t="shared" si="8"/>
        <v>0</v>
      </c>
      <c r="H82" s="54"/>
      <c r="I82" s="54"/>
      <c r="K82">
        <f t="shared" si="2"/>
        <v>1</v>
      </c>
      <c r="M82" s="4">
        <f t="shared" si="3"/>
        <v>106</v>
      </c>
      <c r="N82" s="14">
        <f t="shared" si="4"/>
        <v>1.9433962264150944</v>
      </c>
      <c r="O82" s="2">
        <f t="shared" si="9"/>
        <v>9.4339622641509422</v>
      </c>
      <c r="R82">
        <f t="shared" si="22"/>
        <v>0</v>
      </c>
      <c r="S82">
        <f t="shared" si="23"/>
        <v>1</v>
      </c>
      <c r="T82">
        <f t="shared" si="24"/>
        <v>0</v>
      </c>
      <c r="U82">
        <f t="shared" si="25"/>
        <v>0</v>
      </c>
      <c r="V82">
        <f t="shared" si="26"/>
        <v>0</v>
      </c>
      <c r="X82">
        <f t="shared" si="11"/>
        <v>0</v>
      </c>
      <c r="Y82">
        <f t="shared" si="11"/>
        <v>1</v>
      </c>
      <c r="Z82">
        <f t="shared" si="11"/>
        <v>0</v>
      </c>
      <c r="AA82">
        <f t="shared" si="11"/>
        <v>0</v>
      </c>
      <c r="AC82">
        <f t="shared" si="12"/>
        <v>0</v>
      </c>
      <c r="AD82">
        <f t="shared" si="13"/>
        <v>0</v>
      </c>
      <c r="AE82">
        <f t="shared" si="14"/>
        <v>1</v>
      </c>
      <c r="AF82">
        <f t="shared" si="15"/>
        <v>0</v>
      </c>
      <c r="AG82">
        <f t="shared" si="16"/>
        <v>0</v>
      </c>
      <c r="AH82">
        <f t="shared" si="17"/>
        <v>0</v>
      </c>
      <c r="AI82">
        <f t="shared" si="18"/>
        <v>0</v>
      </c>
      <c r="AJ82">
        <f t="shared" si="19"/>
        <v>0</v>
      </c>
      <c r="AK82">
        <f t="shared" si="20"/>
        <v>0</v>
      </c>
      <c r="AL82">
        <f t="shared" si="21"/>
        <v>0</v>
      </c>
    </row>
    <row r="83" spans="1:38">
      <c r="A83" s="55">
        <v>40291</v>
      </c>
      <c r="B83" t="s">
        <v>57</v>
      </c>
      <c r="C83" t="s">
        <v>66</v>
      </c>
      <c r="D83" s="4">
        <v>-225</v>
      </c>
      <c r="E83" t="s">
        <v>2</v>
      </c>
      <c r="F83">
        <f t="shared" si="7"/>
        <v>0</v>
      </c>
      <c r="G83">
        <f t="shared" si="8"/>
        <v>1</v>
      </c>
      <c r="H83" s="52">
        <f>SUM(F83:F88)</f>
        <v>3</v>
      </c>
      <c r="I83" s="52">
        <f>SUM(G83:G88)</f>
        <v>3</v>
      </c>
      <c r="K83">
        <f t="shared" si="2"/>
        <v>-1</v>
      </c>
      <c r="M83" s="4">
        <f t="shared" si="3"/>
        <v>225</v>
      </c>
      <c r="N83" s="14">
        <f t="shared" si="4"/>
        <v>1.4444444444444444</v>
      </c>
      <c r="O83" s="2">
        <f t="shared" si="9"/>
        <v>-10</v>
      </c>
      <c r="R83">
        <f t="shared" si="22"/>
        <v>0</v>
      </c>
      <c r="S83">
        <f t="shared" si="23"/>
        <v>0</v>
      </c>
      <c r="T83">
        <f t="shared" si="24"/>
        <v>-1</v>
      </c>
      <c r="U83">
        <f t="shared" si="25"/>
        <v>0</v>
      </c>
      <c r="V83">
        <f t="shared" si="26"/>
        <v>0</v>
      </c>
      <c r="X83">
        <f t="shared" si="11"/>
        <v>0</v>
      </c>
      <c r="Y83">
        <f t="shared" si="11"/>
        <v>0</v>
      </c>
      <c r="Z83">
        <f t="shared" si="11"/>
        <v>1</v>
      </c>
      <c r="AA83">
        <f t="shared" si="11"/>
        <v>0</v>
      </c>
      <c r="AC83">
        <f t="shared" si="12"/>
        <v>0</v>
      </c>
      <c r="AD83">
        <f t="shared" si="13"/>
        <v>0</v>
      </c>
      <c r="AE83">
        <f t="shared" si="14"/>
        <v>0</v>
      </c>
      <c r="AF83">
        <f t="shared" si="15"/>
        <v>0</v>
      </c>
      <c r="AG83">
        <f t="shared" si="16"/>
        <v>0</v>
      </c>
      <c r="AH83">
        <f t="shared" si="17"/>
        <v>1</v>
      </c>
      <c r="AI83">
        <f t="shared" si="18"/>
        <v>0</v>
      </c>
      <c r="AJ83">
        <f t="shared" si="19"/>
        <v>0</v>
      </c>
      <c r="AK83">
        <f t="shared" si="20"/>
        <v>0</v>
      </c>
      <c r="AL83">
        <f t="shared" si="21"/>
        <v>0</v>
      </c>
    </row>
    <row r="84" spans="1:38">
      <c r="A84" s="56"/>
      <c r="B84" t="s">
        <v>57</v>
      </c>
      <c r="C84" t="s">
        <v>50</v>
      </c>
      <c r="D84" s="4">
        <v>-130</v>
      </c>
      <c r="E84" t="s">
        <v>2</v>
      </c>
      <c r="F84">
        <f t="shared" si="7"/>
        <v>0</v>
      </c>
      <c r="G84">
        <f t="shared" si="8"/>
        <v>1</v>
      </c>
      <c r="H84" s="53"/>
      <c r="I84" s="53"/>
      <c r="K84">
        <f t="shared" si="2"/>
        <v>-1</v>
      </c>
      <c r="M84" s="4">
        <f t="shared" si="3"/>
        <v>130</v>
      </c>
      <c r="N84" s="14">
        <f t="shared" si="4"/>
        <v>1.7692307692307692</v>
      </c>
      <c r="O84" s="2">
        <f t="shared" si="9"/>
        <v>-10</v>
      </c>
      <c r="R84">
        <f t="shared" si="22"/>
        <v>0</v>
      </c>
      <c r="S84">
        <f t="shared" si="23"/>
        <v>0</v>
      </c>
      <c r="T84">
        <f t="shared" si="24"/>
        <v>-1</v>
      </c>
      <c r="U84">
        <f t="shared" si="25"/>
        <v>0</v>
      </c>
      <c r="V84">
        <f t="shared" si="26"/>
        <v>0</v>
      </c>
      <c r="X84">
        <f t="shared" si="11"/>
        <v>0</v>
      </c>
      <c r="Y84">
        <f t="shared" si="11"/>
        <v>0</v>
      </c>
      <c r="Z84">
        <f t="shared" si="11"/>
        <v>1</v>
      </c>
      <c r="AA84">
        <f t="shared" si="11"/>
        <v>0</v>
      </c>
      <c r="AC84">
        <f t="shared" si="12"/>
        <v>0</v>
      </c>
      <c r="AD84">
        <f t="shared" si="13"/>
        <v>0</v>
      </c>
      <c r="AE84">
        <f t="shared" si="14"/>
        <v>0</v>
      </c>
      <c r="AF84">
        <f t="shared" si="15"/>
        <v>0</v>
      </c>
      <c r="AG84">
        <f t="shared" si="16"/>
        <v>0</v>
      </c>
      <c r="AH84">
        <f t="shared" si="17"/>
        <v>1</v>
      </c>
      <c r="AI84">
        <f t="shared" si="18"/>
        <v>0</v>
      </c>
      <c r="AJ84">
        <f t="shared" si="19"/>
        <v>0</v>
      </c>
      <c r="AK84">
        <f t="shared" si="20"/>
        <v>0</v>
      </c>
      <c r="AL84">
        <f t="shared" si="21"/>
        <v>0</v>
      </c>
    </row>
    <row r="85" spans="1:38">
      <c r="A85" s="56"/>
      <c r="B85" t="s">
        <v>55</v>
      </c>
      <c r="C85" t="s">
        <v>67</v>
      </c>
      <c r="D85" s="4">
        <v>-105</v>
      </c>
      <c r="E85" t="s">
        <v>2</v>
      </c>
      <c r="F85">
        <f t="shared" si="7"/>
        <v>0</v>
      </c>
      <c r="G85">
        <f t="shared" si="8"/>
        <v>1</v>
      </c>
      <c r="H85" s="53"/>
      <c r="I85" s="53"/>
      <c r="K85">
        <f t="shared" si="2"/>
        <v>-1</v>
      </c>
      <c r="M85" s="4">
        <f t="shared" si="3"/>
        <v>105</v>
      </c>
      <c r="N85" s="14">
        <f t="shared" si="4"/>
        <v>1.9523809523809523</v>
      </c>
      <c r="O85" s="2">
        <f t="shared" si="9"/>
        <v>-10</v>
      </c>
      <c r="R85">
        <f t="shared" si="22"/>
        <v>0</v>
      </c>
      <c r="S85">
        <f t="shared" si="23"/>
        <v>0</v>
      </c>
      <c r="T85">
        <f t="shared" si="24"/>
        <v>0</v>
      </c>
      <c r="U85">
        <f t="shared" si="25"/>
        <v>-1</v>
      </c>
      <c r="V85">
        <f t="shared" si="26"/>
        <v>0</v>
      </c>
      <c r="X85">
        <f t="shared" si="11"/>
        <v>0</v>
      </c>
      <c r="Y85">
        <f t="shared" si="11"/>
        <v>0</v>
      </c>
      <c r="Z85">
        <f t="shared" si="11"/>
        <v>0</v>
      </c>
      <c r="AA85">
        <f t="shared" si="11"/>
        <v>1</v>
      </c>
      <c r="AC85">
        <f t="shared" si="12"/>
        <v>0</v>
      </c>
      <c r="AD85">
        <f t="shared" si="13"/>
        <v>0</v>
      </c>
      <c r="AE85">
        <f t="shared" si="14"/>
        <v>0</v>
      </c>
      <c r="AF85">
        <f t="shared" si="15"/>
        <v>0</v>
      </c>
      <c r="AG85">
        <f t="shared" si="16"/>
        <v>0</v>
      </c>
      <c r="AH85">
        <f t="shared" si="17"/>
        <v>0</v>
      </c>
      <c r="AI85">
        <f t="shared" si="18"/>
        <v>0</v>
      </c>
      <c r="AJ85">
        <f t="shared" si="19"/>
        <v>1</v>
      </c>
      <c r="AK85">
        <f t="shared" si="20"/>
        <v>0</v>
      </c>
      <c r="AL85">
        <f t="shared" si="21"/>
        <v>0</v>
      </c>
    </row>
    <row r="86" spans="1:38">
      <c r="A86" s="56"/>
      <c r="B86" t="s">
        <v>54</v>
      </c>
      <c r="C86" t="s">
        <v>68</v>
      </c>
      <c r="D86" s="4">
        <v>109</v>
      </c>
      <c r="E86" t="s">
        <v>3</v>
      </c>
      <c r="F86">
        <f t="shared" si="7"/>
        <v>1</v>
      </c>
      <c r="G86">
        <f t="shared" si="8"/>
        <v>0</v>
      </c>
      <c r="H86" s="53"/>
      <c r="I86" s="53"/>
      <c r="K86">
        <f t="shared" si="2"/>
        <v>1</v>
      </c>
      <c r="M86" s="4">
        <f t="shared" si="3"/>
        <v>109</v>
      </c>
      <c r="N86" s="14">
        <f t="shared" si="4"/>
        <v>2.09</v>
      </c>
      <c r="O86" s="2">
        <f t="shared" si="9"/>
        <v>10.899999999999999</v>
      </c>
      <c r="R86">
        <f t="shared" si="22"/>
        <v>0</v>
      </c>
      <c r="S86">
        <f t="shared" si="23"/>
        <v>1</v>
      </c>
      <c r="T86">
        <f t="shared" si="24"/>
        <v>0</v>
      </c>
      <c r="U86">
        <f t="shared" si="25"/>
        <v>0</v>
      </c>
      <c r="V86">
        <f t="shared" si="26"/>
        <v>0</v>
      </c>
      <c r="X86">
        <f t="shared" si="11"/>
        <v>0</v>
      </c>
      <c r="Y86">
        <f t="shared" si="11"/>
        <v>1</v>
      </c>
      <c r="Z86">
        <f t="shared" si="11"/>
        <v>0</v>
      </c>
      <c r="AA86">
        <f t="shared" si="11"/>
        <v>0</v>
      </c>
      <c r="AC86">
        <f t="shared" si="12"/>
        <v>0</v>
      </c>
      <c r="AD86">
        <f t="shared" si="13"/>
        <v>0</v>
      </c>
      <c r="AE86">
        <f t="shared" si="14"/>
        <v>1</v>
      </c>
      <c r="AF86">
        <f t="shared" si="15"/>
        <v>0</v>
      </c>
      <c r="AG86">
        <f t="shared" si="16"/>
        <v>0</v>
      </c>
      <c r="AH86">
        <f t="shared" si="17"/>
        <v>0</v>
      </c>
      <c r="AI86">
        <f t="shared" si="18"/>
        <v>0</v>
      </c>
      <c r="AJ86">
        <f t="shared" si="19"/>
        <v>0</v>
      </c>
      <c r="AK86">
        <f t="shared" si="20"/>
        <v>0</v>
      </c>
      <c r="AL86">
        <f t="shared" si="21"/>
        <v>0</v>
      </c>
    </row>
    <row r="87" spans="1:38">
      <c r="A87" s="56"/>
      <c r="B87" t="s">
        <v>54</v>
      </c>
      <c r="C87" t="s">
        <v>69</v>
      </c>
      <c r="D87" s="4">
        <v>-147</v>
      </c>
      <c r="E87" t="s">
        <v>3</v>
      </c>
      <c r="F87">
        <f t="shared" si="7"/>
        <v>1</v>
      </c>
      <c r="G87">
        <f t="shared" si="8"/>
        <v>0</v>
      </c>
      <c r="H87" s="53"/>
      <c r="I87" s="53"/>
      <c r="K87">
        <f t="shared" si="2"/>
        <v>1</v>
      </c>
      <c r="M87" s="4">
        <f t="shared" si="3"/>
        <v>147</v>
      </c>
      <c r="N87" s="14">
        <f t="shared" si="4"/>
        <v>1.6802721088435373</v>
      </c>
      <c r="O87" s="2">
        <f t="shared" si="9"/>
        <v>6.8027210884353728</v>
      </c>
      <c r="R87">
        <f t="shared" si="22"/>
        <v>0</v>
      </c>
      <c r="S87">
        <f t="shared" si="23"/>
        <v>1</v>
      </c>
      <c r="T87">
        <f t="shared" si="24"/>
        <v>0</v>
      </c>
      <c r="U87">
        <f t="shared" si="25"/>
        <v>0</v>
      </c>
      <c r="V87">
        <f t="shared" si="26"/>
        <v>0</v>
      </c>
      <c r="X87">
        <f t="shared" si="11"/>
        <v>0</v>
      </c>
      <c r="Y87">
        <f t="shared" si="11"/>
        <v>1</v>
      </c>
      <c r="Z87">
        <f t="shared" si="11"/>
        <v>0</v>
      </c>
      <c r="AA87">
        <f t="shared" si="11"/>
        <v>0</v>
      </c>
      <c r="AC87">
        <f t="shared" si="12"/>
        <v>0</v>
      </c>
      <c r="AD87">
        <f t="shared" si="13"/>
        <v>0</v>
      </c>
      <c r="AE87">
        <f t="shared" si="14"/>
        <v>1</v>
      </c>
      <c r="AF87">
        <f t="shared" si="15"/>
        <v>0</v>
      </c>
      <c r="AG87">
        <f t="shared" si="16"/>
        <v>0</v>
      </c>
      <c r="AH87">
        <f t="shared" si="17"/>
        <v>0</v>
      </c>
      <c r="AI87">
        <f t="shared" si="18"/>
        <v>0</v>
      </c>
      <c r="AJ87">
        <f t="shared" si="19"/>
        <v>0</v>
      </c>
      <c r="AK87">
        <f t="shared" si="20"/>
        <v>0</v>
      </c>
      <c r="AL87">
        <f t="shared" si="21"/>
        <v>0</v>
      </c>
    </row>
    <row r="88" spans="1:38">
      <c r="A88" s="57"/>
      <c r="B88" t="s">
        <v>54</v>
      </c>
      <c r="C88" t="s">
        <v>70</v>
      </c>
      <c r="D88" s="4">
        <v>-104</v>
      </c>
      <c r="E88" t="s">
        <v>3</v>
      </c>
      <c r="F88">
        <f t="shared" si="7"/>
        <v>1</v>
      </c>
      <c r="G88">
        <f t="shared" si="8"/>
        <v>0</v>
      </c>
      <c r="H88" s="54"/>
      <c r="I88" s="54"/>
      <c r="K88">
        <f t="shared" si="2"/>
        <v>1</v>
      </c>
      <c r="M88" s="4">
        <f t="shared" si="3"/>
        <v>104</v>
      </c>
      <c r="N88" s="14">
        <f t="shared" si="4"/>
        <v>1.9615384615384617</v>
      </c>
      <c r="O88" s="2">
        <f t="shared" si="9"/>
        <v>9.6153846153846168</v>
      </c>
      <c r="R88">
        <f t="shared" si="22"/>
        <v>0</v>
      </c>
      <c r="S88">
        <f t="shared" si="23"/>
        <v>1</v>
      </c>
      <c r="T88">
        <f t="shared" si="24"/>
        <v>0</v>
      </c>
      <c r="U88">
        <f t="shared" si="25"/>
        <v>0</v>
      </c>
      <c r="V88">
        <f t="shared" si="26"/>
        <v>0</v>
      </c>
      <c r="X88">
        <f t="shared" si="11"/>
        <v>0</v>
      </c>
      <c r="Y88">
        <f t="shared" si="11"/>
        <v>1</v>
      </c>
      <c r="Z88">
        <f t="shared" si="11"/>
        <v>0</v>
      </c>
      <c r="AA88">
        <f t="shared" si="11"/>
        <v>0</v>
      </c>
      <c r="AC88">
        <f t="shared" si="12"/>
        <v>0</v>
      </c>
      <c r="AD88">
        <f t="shared" si="13"/>
        <v>0</v>
      </c>
      <c r="AE88">
        <f t="shared" si="14"/>
        <v>1</v>
      </c>
      <c r="AF88">
        <f t="shared" si="15"/>
        <v>0</v>
      </c>
      <c r="AG88">
        <f t="shared" si="16"/>
        <v>0</v>
      </c>
      <c r="AH88">
        <f t="shared" si="17"/>
        <v>0</v>
      </c>
      <c r="AI88">
        <f t="shared" si="18"/>
        <v>0</v>
      </c>
      <c r="AJ88">
        <f t="shared" si="19"/>
        <v>0</v>
      </c>
      <c r="AK88">
        <f t="shared" si="20"/>
        <v>0</v>
      </c>
      <c r="AL88">
        <f t="shared" si="21"/>
        <v>0</v>
      </c>
    </row>
    <row r="89" spans="1:38">
      <c r="A89" s="58">
        <v>40293</v>
      </c>
      <c r="B89" t="s">
        <v>55</v>
      </c>
      <c r="C89" t="s">
        <v>72</v>
      </c>
      <c r="D89" s="4">
        <v>-101</v>
      </c>
      <c r="E89" t="s">
        <v>2</v>
      </c>
      <c r="F89">
        <f t="shared" si="7"/>
        <v>0</v>
      </c>
      <c r="G89">
        <f t="shared" si="8"/>
        <v>1</v>
      </c>
      <c r="H89" s="52">
        <f>SUM(F89:F94)</f>
        <v>2</v>
      </c>
      <c r="I89" s="52">
        <f>SUM(G89:G94)</f>
        <v>4</v>
      </c>
      <c r="K89">
        <f t="shared" si="2"/>
        <v>-1</v>
      </c>
      <c r="M89" s="4">
        <f t="shared" si="3"/>
        <v>101</v>
      </c>
      <c r="N89" s="14">
        <f t="shared" si="4"/>
        <v>1.9900990099009901</v>
      </c>
      <c r="O89" s="2">
        <f t="shared" si="9"/>
        <v>-10</v>
      </c>
      <c r="R89">
        <f t="shared" si="22"/>
        <v>0</v>
      </c>
      <c r="S89">
        <f t="shared" si="23"/>
        <v>0</v>
      </c>
      <c r="T89">
        <f t="shared" si="24"/>
        <v>0</v>
      </c>
      <c r="U89">
        <f t="shared" si="25"/>
        <v>-1</v>
      </c>
      <c r="V89">
        <f t="shared" si="26"/>
        <v>0</v>
      </c>
      <c r="X89">
        <f t="shared" si="11"/>
        <v>0</v>
      </c>
      <c r="Y89">
        <f t="shared" si="11"/>
        <v>0</v>
      </c>
      <c r="Z89">
        <f t="shared" si="11"/>
        <v>0</v>
      </c>
      <c r="AA89">
        <f t="shared" si="11"/>
        <v>1</v>
      </c>
      <c r="AC89">
        <f t="shared" si="12"/>
        <v>0</v>
      </c>
      <c r="AD89">
        <f t="shared" si="13"/>
        <v>0</v>
      </c>
      <c r="AE89">
        <f t="shared" si="14"/>
        <v>0</v>
      </c>
      <c r="AF89">
        <f t="shared" si="15"/>
        <v>0</v>
      </c>
      <c r="AG89">
        <f t="shared" si="16"/>
        <v>0</v>
      </c>
      <c r="AH89">
        <f t="shared" si="17"/>
        <v>0</v>
      </c>
      <c r="AI89">
        <f t="shared" si="18"/>
        <v>0</v>
      </c>
      <c r="AJ89">
        <f t="shared" si="19"/>
        <v>1</v>
      </c>
      <c r="AK89">
        <f t="shared" si="20"/>
        <v>0</v>
      </c>
      <c r="AL89">
        <f t="shared" si="21"/>
        <v>0</v>
      </c>
    </row>
    <row r="90" spans="1:38">
      <c r="A90" s="59"/>
      <c r="B90" t="s">
        <v>57</v>
      </c>
      <c r="C90" t="s">
        <v>73</v>
      </c>
      <c r="D90" s="4">
        <v>106</v>
      </c>
      <c r="E90" t="s">
        <v>3</v>
      </c>
      <c r="F90">
        <f t="shared" si="7"/>
        <v>1</v>
      </c>
      <c r="G90">
        <f t="shared" si="8"/>
        <v>0</v>
      </c>
      <c r="H90" s="53"/>
      <c r="I90" s="53"/>
      <c r="K90">
        <f t="shared" si="2"/>
        <v>1</v>
      </c>
      <c r="M90" s="4">
        <f t="shared" si="3"/>
        <v>106</v>
      </c>
      <c r="N90" s="14">
        <f t="shared" si="4"/>
        <v>2.06</v>
      </c>
      <c r="O90" s="2">
        <f t="shared" si="9"/>
        <v>10.600000000000001</v>
      </c>
      <c r="R90">
        <f t="shared" si="22"/>
        <v>0</v>
      </c>
      <c r="S90">
        <f t="shared" si="23"/>
        <v>0</v>
      </c>
      <c r="T90">
        <f t="shared" si="24"/>
        <v>1</v>
      </c>
      <c r="U90">
        <f t="shared" si="25"/>
        <v>0</v>
      </c>
      <c r="V90">
        <f t="shared" si="26"/>
        <v>0</v>
      </c>
      <c r="X90">
        <f t="shared" si="11"/>
        <v>0</v>
      </c>
      <c r="Y90">
        <f t="shared" si="11"/>
        <v>0</v>
      </c>
      <c r="Z90">
        <f t="shared" si="11"/>
        <v>1</v>
      </c>
      <c r="AA90">
        <f t="shared" si="11"/>
        <v>0</v>
      </c>
      <c r="AC90">
        <f t="shared" si="12"/>
        <v>0</v>
      </c>
      <c r="AD90">
        <f t="shared" si="13"/>
        <v>0</v>
      </c>
      <c r="AE90">
        <f t="shared" si="14"/>
        <v>0</v>
      </c>
      <c r="AF90">
        <f t="shared" si="15"/>
        <v>0</v>
      </c>
      <c r="AG90">
        <f t="shared" si="16"/>
        <v>1</v>
      </c>
      <c r="AH90">
        <f t="shared" si="17"/>
        <v>0</v>
      </c>
      <c r="AI90">
        <f t="shared" si="18"/>
        <v>0</v>
      </c>
      <c r="AJ90">
        <f t="shared" si="19"/>
        <v>0</v>
      </c>
      <c r="AK90">
        <f t="shared" si="20"/>
        <v>0</v>
      </c>
      <c r="AL90">
        <f t="shared" si="21"/>
        <v>0</v>
      </c>
    </row>
    <row r="91" spans="1:38">
      <c r="A91" s="59"/>
      <c r="B91" t="s">
        <v>55</v>
      </c>
      <c r="C91" t="s">
        <v>75</v>
      </c>
      <c r="D91" s="4">
        <v>-102</v>
      </c>
      <c r="E91" t="s">
        <v>2</v>
      </c>
      <c r="F91">
        <f t="shared" si="7"/>
        <v>0</v>
      </c>
      <c r="G91">
        <f t="shared" si="8"/>
        <v>1</v>
      </c>
      <c r="H91" s="53"/>
      <c r="I91" s="53"/>
      <c r="K91">
        <f t="shared" si="2"/>
        <v>-1</v>
      </c>
      <c r="M91" s="4">
        <f t="shared" si="3"/>
        <v>102</v>
      </c>
      <c r="N91" s="14">
        <f t="shared" si="4"/>
        <v>1.9803921568627452</v>
      </c>
      <c r="O91" s="2">
        <f t="shared" si="9"/>
        <v>-10</v>
      </c>
      <c r="R91">
        <f t="shared" si="22"/>
        <v>0</v>
      </c>
      <c r="S91">
        <f t="shared" si="23"/>
        <v>0</v>
      </c>
      <c r="T91">
        <f t="shared" si="24"/>
        <v>0</v>
      </c>
      <c r="U91">
        <f t="shared" si="25"/>
        <v>-1</v>
      </c>
      <c r="V91">
        <f t="shared" si="26"/>
        <v>0</v>
      </c>
      <c r="X91">
        <f t="shared" si="11"/>
        <v>0</v>
      </c>
      <c r="Y91">
        <f t="shared" si="11"/>
        <v>0</v>
      </c>
      <c r="Z91">
        <f t="shared" si="11"/>
        <v>0</v>
      </c>
      <c r="AA91">
        <f t="shared" si="11"/>
        <v>1</v>
      </c>
      <c r="AC91">
        <f t="shared" si="12"/>
        <v>0</v>
      </c>
      <c r="AD91">
        <f t="shared" si="13"/>
        <v>0</v>
      </c>
      <c r="AE91">
        <f t="shared" si="14"/>
        <v>0</v>
      </c>
      <c r="AF91">
        <f t="shared" si="15"/>
        <v>0</v>
      </c>
      <c r="AG91">
        <f t="shared" si="16"/>
        <v>0</v>
      </c>
      <c r="AH91">
        <f t="shared" si="17"/>
        <v>0</v>
      </c>
      <c r="AI91">
        <f t="shared" si="18"/>
        <v>0</v>
      </c>
      <c r="AJ91">
        <f t="shared" si="19"/>
        <v>1</v>
      </c>
      <c r="AK91">
        <f t="shared" si="20"/>
        <v>0</v>
      </c>
      <c r="AL91">
        <f t="shared" si="21"/>
        <v>0</v>
      </c>
    </row>
    <row r="92" spans="1:38">
      <c r="A92" s="59"/>
      <c r="B92" t="s">
        <v>54</v>
      </c>
      <c r="C92" t="s">
        <v>76</v>
      </c>
      <c r="D92" s="4">
        <v>-102</v>
      </c>
      <c r="E92" t="s">
        <v>2</v>
      </c>
      <c r="F92">
        <f t="shared" si="7"/>
        <v>0</v>
      </c>
      <c r="G92">
        <f t="shared" si="8"/>
        <v>1</v>
      </c>
      <c r="H92" s="53"/>
      <c r="I92" s="53"/>
      <c r="K92">
        <f t="shared" si="2"/>
        <v>-1</v>
      </c>
      <c r="M92" s="4">
        <f t="shared" si="3"/>
        <v>102</v>
      </c>
      <c r="N92" s="14">
        <f t="shared" si="4"/>
        <v>1.9803921568627452</v>
      </c>
      <c r="O92" s="2">
        <f t="shared" si="9"/>
        <v>-10</v>
      </c>
      <c r="R92">
        <f t="shared" si="22"/>
        <v>0</v>
      </c>
      <c r="S92">
        <f t="shared" si="23"/>
        <v>-1</v>
      </c>
      <c r="T92">
        <f t="shared" si="24"/>
        <v>0</v>
      </c>
      <c r="U92">
        <f t="shared" si="25"/>
        <v>0</v>
      </c>
      <c r="V92">
        <f t="shared" si="26"/>
        <v>0</v>
      </c>
      <c r="X92">
        <f t="shared" si="11"/>
        <v>0</v>
      </c>
      <c r="Y92">
        <f t="shared" si="11"/>
        <v>1</v>
      </c>
      <c r="Z92">
        <f t="shared" si="11"/>
        <v>0</v>
      </c>
      <c r="AA92">
        <f t="shared" si="11"/>
        <v>0</v>
      </c>
      <c r="AC92">
        <f t="shared" si="12"/>
        <v>0</v>
      </c>
      <c r="AD92">
        <f t="shared" si="13"/>
        <v>0</v>
      </c>
      <c r="AE92">
        <f t="shared" si="14"/>
        <v>0</v>
      </c>
      <c r="AF92">
        <f t="shared" si="15"/>
        <v>1</v>
      </c>
      <c r="AG92">
        <f t="shared" si="16"/>
        <v>0</v>
      </c>
      <c r="AH92">
        <f t="shared" si="17"/>
        <v>0</v>
      </c>
      <c r="AI92">
        <f t="shared" si="18"/>
        <v>0</v>
      </c>
      <c r="AJ92">
        <f t="shared" si="19"/>
        <v>0</v>
      </c>
      <c r="AK92">
        <f t="shared" si="20"/>
        <v>0</v>
      </c>
      <c r="AL92">
        <f t="shared" si="21"/>
        <v>0</v>
      </c>
    </row>
    <row r="93" spans="1:38">
      <c r="A93" s="59"/>
      <c r="B93" t="s">
        <v>54</v>
      </c>
      <c r="C93" t="s">
        <v>77</v>
      </c>
      <c r="D93" s="4">
        <v>-105</v>
      </c>
      <c r="E93" t="s">
        <v>3</v>
      </c>
      <c r="F93">
        <f t="shared" si="7"/>
        <v>1</v>
      </c>
      <c r="G93">
        <f t="shared" si="8"/>
        <v>0</v>
      </c>
      <c r="H93" s="53"/>
      <c r="I93" s="53"/>
      <c r="K93">
        <f t="shared" si="2"/>
        <v>1</v>
      </c>
      <c r="M93" s="4">
        <f t="shared" si="3"/>
        <v>105</v>
      </c>
      <c r="N93" s="14">
        <f t="shared" si="4"/>
        <v>1.9523809523809523</v>
      </c>
      <c r="O93" s="2">
        <f t="shared" si="9"/>
        <v>9.5238095238095219</v>
      </c>
      <c r="R93">
        <f t="shared" si="22"/>
        <v>0</v>
      </c>
      <c r="S93">
        <f t="shared" si="23"/>
        <v>1</v>
      </c>
      <c r="T93">
        <f t="shared" si="24"/>
        <v>0</v>
      </c>
      <c r="U93">
        <f t="shared" si="25"/>
        <v>0</v>
      </c>
      <c r="V93">
        <f t="shared" si="26"/>
        <v>0</v>
      </c>
      <c r="X93">
        <f t="shared" si="11"/>
        <v>0</v>
      </c>
      <c r="Y93">
        <f t="shared" si="11"/>
        <v>1</v>
      </c>
      <c r="Z93">
        <f t="shared" si="11"/>
        <v>0</v>
      </c>
      <c r="AA93">
        <f t="shared" si="11"/>
        <v>0</v>
      </c>
      <c r="AC93">
        <f t="shared" si="12"/>
        <v>0</v>
      </c>
      <c r="AD93">
        <f t="shared" si="13"/>
        <v>0</v>
      </c>
      <c r="AE93">
        <f t="shared" si="14"/>
        <v>1</v>
      </c>
      <c r="AF93">
        <f t="shared" si="15"/>
        <v>0</v>
      </c>
      <c r="AG93">
        <f t="shared" si="16"/>
        <v>0</v>
      </c>
      <c r="AH93">
        <f t="shared" si="17"/>
        <v>0</v>
      </c>
      <c r="AI93">
        <f t="shared" si="18"/>
        <v>0</v>
      </c>
      <c r="AJ93">
        <f t="shared" si="19"/>
        <v>0</v>
      </c>
      <c r="AK93">
        <f t="shared" si="20"/>
        <v>0</v>
      </c>
      <c r="AL93">
        <f t="shared" si="21"/>
        <v>0</v>
      </c>
    </row>
    <row r="94" spans="1:38">
      <c r="A94" s="59"/>
      <c r="B94" t="s">
        <v>55</v>
      </c>
      <c r="C94" t="s">
        <v>74</v>
      </c>
      <c r="D94" s="4">
        <v>102</v>
      </c>
      <c r="E94" t="s">
        <v>2</v>
      </c>
      <c r="F94">
        <f t="shared" si="7"/>
        <v>0</v>
      </c>
      <c r="G94">
        <f t="shared" si="8"/>
        <v>1</v>
      </c>
      <c r="H94" s="54"/>
      <c r="I94" s="54"/>
      <c r="K94">
        <f t="shared" si="2"/>
        <v>-1</v>
      </c>
      <c r="M94" s="4">
        <f>ABS(D94)</f>
        <v>102</v>
      </c>
      <c r="N94" s="14">
        <f>IF(D94&lt;0,100/M94+1,D94/100+1)</f>
        <v>2.02</v>
      </c>
      <c r="O94" s="2">
        <f t="shared" si="9"/>
        <v>-10</v>
      </c>
      <c r="R94">
        <f t="shared" si="22"/>
        <v>0</v>
      </c>
      <c r="S94">
        <f t="shared" si="23"/>
        <v>0</v>
      </c>
      <c r="T94">
        <f t="shared" si="24"/>
        <v>0</v>
      </c>
      <c r="U94">
        <f t="shared" si="25"/>
        <v>-1</v>
      </c>
      <c r="V94">
        <f t="shared" si="26"/>
        <v>0</v>
      </c>
      <c r="X94">
        <f t="shared" si="11"/>
        <v>0</v>
      </c>
      <c r="Y94">
        <f t="shared" si="11"/>
        <v>0</v>
      </c>
      <c r="Z94">
        <f t="shared" si="11"/>
        <v>0</v>
      </c>
      <c r="AA94">
        <f t="shared" si="11"/>
        <v>1</v>
      </c>
      <c r="AC94">
        <f t="shared" si="12"/>
        <v>0</v>
      </c>
      <c r="AD94">
        <f t="shared" si="13"/>
        <v>0</v>
      </c>
      <c r="AE94">
        <f t="shared" si="14"/>
        <v>0</v>
      </c>
      <c r="AF94">
        <f t="shared" si="15"/>
        <v>0</v>
      </c>
      <c r="AG94">
        <f t="shared" si="16"/>
        <v>0</v>
      </c>
      <c r="AH94">
        <f t="shared" si="17"/>
        <v>0</v>
      </c>
      <c r="AI94">
        <f t="shared" si="18"/>
        <v>0</v>
      </c>
      <c r="AJ94">
        <f t="shared" si="19"/>
        <v>1</v>
      </c>
      <c r="AK94">
        <f t="shared" si="20"/>
        <v>0</v>
      </c>
      <c r="AL94">
        <f t="shared" si="21"/>
        <v>0</v>
      </c>
    </row>
    <row r="95" spans="1:38">
      <c r="A95">
        <v>93</v>
      </c>
    </row>
    <row r="96" spans="1:38">
      <c r="A96">
        <v>94</v>
      </c>
    </row>
    <row r="97" spans="1:1">
      <c r="A97">
        <v>95</v>
      </c>
    </row>
    <row r="98" spans="1:1">
      <c r="A98">
        <v>96</v>
      </c>
    </row>
    <row r="99" spans="1:1">
      <c r="A99">
        <v>97</v>
      </c>
    </row>
    <row r="100" spans="1:1">
      <c r="A100">
        <v>98</v>
      </c>
    </row>
  </sheetData>
  <mergeCells count="27">
    <mergeCell ref="AK75:AL75"/>
    <mergeCell ref="T5:V5"/>
    <mergeCell ref="T39:U39"/>
    <mergeCell ref="T40:U40"/>
    <mergeCell ref="Q20:Y20"/>
    <mergeCell ref="W7:X7"/>
    <mergeCell ref="Y7:AA7"/>
    <mergeCell ref="Q33:S33"/>
    <mergeCell ref="S36:Z36"/>
    <mergeCell ref="S37:Z37"/>
    <mergeCell ref="AC75:AD75"/>
    <mergeCell ref="AE75:AF75"/>
    <mergeCell ref="AG75:AH75"/>
    <mergeCell ref="AI75:AJ75"/>
    <mergeCell ref="Q73:R73"/>
    <mergeCell ref="I72:I76"/>
    <mergeCell ref="I77:I82"/>
    <mergeCell ref="I83:I88"/>
    <mergeCell ref="I89:I94"/>
    <mergeCell ref="A72:A76"/>
    <mergeCell ref="A77:A82"/>
    <mergeCell ref="A83:A88"/>
    <mergeCell ref="A89:A94"/>
    <mergeCell ref="H72:H76"/>
    <mergeCell ref="H77:H82"/>
    <mergeCell ref="H83:H88"/>
    <mergeCell ref="H89:H94"/>
  </mergeCells>
  <conditionalFormatting sqref="S10 K2">
    <cfRule type="cellIs" dxfId="127" priority="92" operator="equal">
      <formula>0</formula>
    </cfRule>
    <cfRule type="cellIs" dxfId="126" priority="93" operator="lessThan">
      <formula>0</formula>
    </cfRule>
    <cfRule type="cellIs" dxfId="125" priority="94" operator="greaterThan">
      <formula>0</formula>
    </cfRule>
  </conditionalFormatting>
  <conditionalFormatting sqref="H2:J2 D3:D94 D96:D100 R14:R15 R16:S16 O2 S93:S94">
    <cfRule type="cellIs" dxfId="124" priority="87" operator="lessThan">
      <formula>0</formula>
    </cfRule>
    <cfRule type="cellIs" dxfId="123" priority="88" operator="greaterThan">
      <formula>0</formula>
    </cfRule>
  </conditionalFormatting>
  <conditionalFormatting sqref="E2">
    <cfRule type="cellIs" dxfId="122" priority="78" operator="equal">
      <formula>0.52</formula>
    </cfRule>
    <cfRule type="cellIs" dxfId="121" priority="79" operator="lessThan">
      <formula>0.52</formula>
    </cfRule>
    <cfRule type="cellIs" dxfId="120" priority="80" operator="greaterThan">
      <formula>0.5</formula>
    </cfRule>
  </conditionalFormatting>
  <conditionalFormatting sqref="E3:E100">
    <cfRule type="containsText" dxfId="119" priority="76" operator="containsText" text="Won">
      <formula>NOT(ISERROR(SEARCH("Won",E3)))</formula>
    </cfRule>
    <cfRule type="containsText" dxfId="118" priority="77" operator="containsText" text="Lost">
      <formula>NOT(ISERROR(SEARCH("Lost",E3)))</formula>
    </cfRule>
  </conditionalFormatting>
  <conditionalFormatting sqref="S22">
    <cfRule type="cellIs" dxfId="117" priority="72" operator="lessThan">
      <formula>$R$22</formula>
    </cfRule>
    <cfRule type="cellIs" dxfId="116" priority="73" operator="greaterThan">
      <formula>$R$22</formula>
    </cfRule>
  </conditionalFormatting>
  <conditionalFormatting sqref="R22">
    <cfRule type="cellIs" dxfId="115" priority="70" operator="lessThan">
      <formula>$S$22</formula>
    </cfRule>
    <cfRule type="cellIs" dxfId="114" priority="71" operator="greaterThan">
      <formula>$S$22</formula>
    </cfRule>
  </conditionalFormatting>
  <conditionalFormatting sqref="U10">
    <cfRule type="cellIs" dxfId="113" priority="68" operator="lessThan">
      <formula>$Q$10</formula>
    </cfRule>
    <cfRule type="cellIs" dxfId="112" priority="69" operator="greaterThan">
      <formula>$Q$10</formula>
    </cfRule>
  </conditionalFormatting>
  <conditionalFormatting sqref="O3:O94">
    <cfRule type="cellIs" dxfId="111" priority="64" operator="lessThan">
      <formula>0</formula>
    </cfRule>
    <cfRule type="cellIs" dxfId="110" priority="65" operator="greaterThan">
      <formula>0</formula>
    </cfRule>
  </conditionalFormatting>
  <conditionalFormatting sqref="D3:D78">
    <cfRule type="cellIs" dxfId="109" priority="62" operator="equal">
      <formula>-110</formula>
    </cfRule>
  </conditionalFormatting>
  <conditionalFormatting sqref="N3:N94">
    <cfRule type="cellIs" dxfId="108" priority="59" operator="between">
      <formula>1.5</formula>
      <formula>2</formula>
    </cfRule>
    <cfRule type="cellIs" dxfId="107" priority="60" operator="lessThan">
      <formula>1.5</formula>
    </cfRule>
    <cfRule type="cellIs" dxfId="106" priority="61" operator="greaterThan">
      <formula>2</formula>
    </cfRule>
  </conditionalFormatting>
  <conditionalFormatting sqref="R76:U76">
    <cfRule type="cellIs" dxfId="105" priority="39" operator="lessThan">
      <formula>0.52</formula>
    </cfRule>
    <cfRule type="cellIs" dxfId="104" priority="40" operator="greaterThan">
      <formula>0.52</formula>
    </cfRule>
  </conditionalFormatting>
  <conditionalFormatting sqref="AO76">
    <cfRule type="expression" dxfId="40" priority="37">
      <formula>$AO$76&lt;$AP$76</formula>
    </cfRule>
    <cfRule type="expression" dxfId="41" priority="38">
      <formula>$AO$76&gt;$AP$76</formula>
    </cfRule>
    <cfRule type="expression" dxfId="39" priority="17">
      <formula>$AO$76=$AP$76</formula>
    </cfRule>
  </conditionalFormatting>
  <conditionalFormatting sqref="R77:V94">
    <cfRule type="cellIs" dxfId="103" priority="35" operator="equal">
      <formula>-1</formula>
    </cfRule>
    <cfRule type="cellIs" dxfId="102" priority="36" operator="equal">
      <formula>1</formula>
    </cfRule>
  </conditionalFormatting>
  <conditionalFormatting sqref="V76">
    <cfRule type="cellIs" dxfId="71" priority="32" operator="greaterThan">
      <formula>0.52</formula>
    </cfRule>
    <cfRule type="cellIs" dxfId="72" priority="31" operator="lessThan">
      <formula>0.52</formula>
    </cfRule>
  </conditionalFormatting>
  <conditionalFormatting sqref="H72:I72">
    <cfRule type="expression" dxfId="69" priority="30">
      <formula>$H$72&gt;$I$72</formula>
    </cfRule>
    <cfRule type="expression" dxfId="68" priority="29">
      <formula>$H$72&lt;$I$72</formula>
    </cfRule>
  </conditionalFormatting>
  <conditionalFormatting sqref="H77:I82">
    <cfRule type="expression" dxfId="65" priority="28">
      <formula>$H$77&gt;$I$77</formula>
    </cfRule>
    <cfRule type="expression" dxfId="64" priority="27">
      <formula>$H$77&lt;$I$77</formula>
    </cfRule>
  </conditionalFormatting>
  <conditionalFormatting sqref="H83:I88">
    <cfRule type="expression" dxfId="59" priority="26">
      <formula>$H$83&gt;$I$83</formula>
    </cfRule>
    <cfRule type="expression" dxfId="60" priority="25">
      <formula>$H$83&lt;$I$83</formula>
    </cfRule>
    <cfRule type="expression" dxfId="58" priority="24">
      <formula>$H$83=$I$83</formula>
    </cfRule>
  </conditionalFormatting>
  <conditionalFormatting sqref="H89:I94">
    <cfRule type="expression" dxfId="52" priority="23">
      <formula>$H$89&gt;$I$89</formula>
    </cfRule>
    <cfRule type="expression" dxfId="53" priority="22">
      <formula>$H$89&lt;$I$89</formula>
    </cfRule>
    <cfRule type="expression" dxfId="51" priority="21">
      <formula>$H$89=$I$89</formula>
    </cfRule>
  </conditionalFormatting>
  <conditionalFormatting sqref="W75">
    <cfRule type="expression" dxfId="45" priority="20">
      <formula>$AO$76&gt;$AP$76</formula>
    </cfRule>
    <cfRule type="expression" dxfId="46" priority="19">
      <formula>$AO$76&lt;$AP$76</formula>
    </cfRule>
    <cfRule type="expression" dxfId="44" priority="18">
      <formula>$AO$76=$AP$76</formula>
    </cfRule>
  </conditionalFormatting>
  <conditionalFormatting sqref="AP76">
    <cfRule type="expression" dxfId="36" priority="16">
      <formula>$AO$76=$AP$76</formula>
    </cfRule>
  </conditionalFormatting>
  <conditionalFormatting sqref="R75">
    <cfRule type="expression" dxfId="30" priority="15">
      <formula>$AC$76&gt;$AD$76</formula>
    </cfRule>
    <cfRule type="expression" dxfId="29" priority="14">
      <formula>$AC$76&lt;$AD$76</formula>
    </cfRule>
    <cfRule type="expression" dxfId="28" priority="13">
      <formula>$AC$76=$AD$76</formula>
    </cfRule>
  </conditionalFormatting>
  <conditionalFormatting sqref="S75">
    <cfRule type="expression" dxfId="24" priority="12">
      <formula>$AE$76&gt;$AF$76</formula>
    </cfRule>
    <cfRule type="expression" dxfId="25" priority="11">
      <formula>$AE$76&lt;$AF$76</formula>
    </cfRule>
    <cfRule type="expression" dxfId="23" priority="10">
      <formula>$AE$76=$AF$76</formula>
    </cfRule>
  </conditionalFormatting>
  <conditionalFormatting sqref="T75">
    <cfRule type="expression" dxfId="17" priority="9">
      <formula>$AG$76&gt;$AH$76</formula>
    </cfRule>
    <cfRule type="expression" dxfId="18" priority="8">
      <formula>$AG$76&lt;$AH$76</formula>
    </cfRule>
    <cfRule type="expression" dxfId="16" priority="7">
      <formula>$AG$76=$AH$76</formula>
    </cfRule>
  </conditionalFormatting>
  <conditionalFormatting sqref="U75">
    <cfRule type="expression" dxfId="10" priority="6">
      <formula>$AI$76&gt;$AJ$76</formula>
    </cfRule>
    <cfRule type="expression" dxfId="11" priority="5">
      <formula>$AI$76&lt;$AJ$76</formula>
    </cfRule>
    <cfRule type="expression" dxfId="9" priority="4">
      <formula>$AI$76=$AJ$76</formula>
    </cfRule>
  </conditionalFormatting>
  <conditionalFormatting sqref="V75">
    <cfRule type="expression" dxfId="3" priority="3">
      <formula>$AK$76&gt;$AL$76</formula>
    </cfRule>
    <cfRule type="expression" dxfId="4" priority="2">
      <formula>$AK$76&lt;$AL$76</formula>
    </cfRule>
    <cfRule type="expression" dxfId="2" priority="1">
      <formula>$AK$76=$AL$76</formula>
    </cfRule>
  </conditionalFormatting>
  <pageMargins left="0.7" right="0.7" top="0.75" bottom="0.75" header="0.3" footer="0.3"/>
  <pageSetup paperSize="9" orientation="portrait" r:id="rId1"/>
  <ignoredErrors>
    <ignoredError sqref="V76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gorsek</cp:lastModifiedBy>
  <dcterms:created xsi:type="dcterms:W3CDTF">2010-04-21T06:03:38Z</dcterms:created>
  <dcterms:modified xsi:type="dcterms:W3CDTF">2010-04-26T10:40:32Z</dcterms:modified>
</cp:coreProperties>
</file>