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13395" windowHeight="516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K3" i="1"/>
  <c r="DM11" s="1"/>
  <c r="DJ3"/>
  <c r="DL11" s="1"/>
  <c r="DL12" s="1"/>
  <c r="DJ4" l="1"/>
  <c r="DL9"/>
  <c r="DM9"/>
  <c r="DL10" l="1"/>
  <c r="CV4"/>
  <c r="CO4"/>
  <c r="BT4"/>
  <c r="CA4"/>
  <c r="AK4"/>
  <c r="AD4"/>
  <c r="AN9"/>
  <c r="CP3" l="1"/>
  <c r="CO3"/>
  <c r="CW3"/>
  <c r="CV3"/>
  <c r="CY12"/>
  <c r="CX12"/>
  <c r="CX13" s="1"/>
  <c r="CY10"/>
  <c r="CX10"/>
  <c r="CX11" s="1"/>
  <c r="CB3" l="1"/>
  <c r="CA3"/>
  <c r="BU3" l="1"/>
  <c r="BT3"/>
  <c r="CD11"/>
  <c r="CC11"/>
  <c r="CC12" s="1"/>
  <c r="CD9"/>
  <c r="CC9"/>
  <c r="CC10" s="1"/>
  <c r="BG3"/>
  <c r="BF3"/>
  <c r="BF4" s="1"/>
  <c r="AZ3"/>
  <c r="BI11" s="1"/>
  <c r="AY3"/>
  <c r="BH11" l="1"/>
  <c r="AY4"/>
  <c r="BH12"/>
  <c r="BI9"/>
  <c r="BH9"/>
  <c r="BH10" s="1"/>
  <c r="AE3"/>
  <c r="AD3"/>
  <c r="AM9" s="1"/>
  <c r="AL3" l="1"/>
  <c r="AN12" s="1"/>
  <c r="AK3"/>
  <c r="AM12" s="1"/>
  <c r="AM10"/>
  <c r="AM13" l="1"/>
  <c r="Q3"/>
  <c r="J3"/>
  <c r="I3"/>
  <c r="I4" s="1"/>
  <c r="S9" l="1"/>
  <c r="S10"/>
  <c r="R9"/>
  <c r="U9" s="1"/>
  <c r="R10"/>
  <c r="U10" s="1"/>
  <c r="P3"/>
  <c r="P4" s="1"/>
</calcChain>
</file>

<file path=xl/sharedStrings.xml><?xml version="1.0" encoding="utf-8"?>
<sst xmlns="http://schemas.openxmlformats.org/spreadsheetml/2006/main" count="166" uniqueCount="60">
  <si>
    <t>Date</t>
  </si>
  <si>
    <t>Away</t>
  </si>
  <si>
    <t>Home</t>
  </si>
  <si>
    <t>YTD</t>
  </si>
  <si>
    <t>Hornets</t>
  </si>
  <si>
    <t>Nuggets</t>
  </si>
  <si>
    <t>O</t>
  </si>
  <si>
    <t>U</t>
  </si>
  <si>
    <t>Halftime Score</t>
  </si>
  <si>
    <t>Thunder</t>
  </si>
  <si>
    <t>Raptors</t>
  </si>
  <si>
    <t>76ers</t>
  </si>
  <si>
    <t>Knicks</t>
  </si>
  <si>
    <t>Final</t>
  </si>
  <si>
    <t>Total</t>
  </si>
  <si>
    <t>Nets</t>
  </si>
  <si>
    <t>Rockets</t>
  </si>
  <si>
    <t>Suns</t>
  </si>
  <si>
    <t>Blazers</t>
  </si>
  <si>
    <t>Play UNDER- all teams where the first half total is &gt;100 in a game involving two good free throw shooting teams (76-79%) in a game inolving two good ball handling teams &lt;=14.5 TO's/game</t>
  </si>
  <si>
    <t>last 5 seasons</t>
  </si>
  <si>
    <t>09-10 Season</t>
  </si>
  <si>
    <t>1st Half Score</t>
  </si>
  <si>
    <t>Since 96</t>
  </si>
  <si>
    <t>Mavericks</t>
  </si>
  <si>
    <t>Play Under - All teams where the first half total is between 95.5 and 100.5 points - in a game involving two excellent free throw shooting teams (&gt;=79%), in a game involving two good ball handling team (&lt;=14.5 TO's). </t>
  </si>
  <si>
    <t>Final Score</t>
  </si>
  <si>
    <t>1st Half</t>
  </si>
  <si>
    <t>Since 3/25/10</t>
  </si>
  <si>
    <t>Lakers</t>
  </si>
  <si>
    <t>Indiana</t>
  </si>
  <si>
    <t>Score</t>
  </si>
  <si>
    <t>since 1996</t>
  </si>
  <si>
    <t>09-10 season</t>
  </si>
  <si>
    <t>Play under - any team vs. the 1st half total - who allowed &gt;=50% FG% 3 straight games. (System 3.2)</t>
  </si>
  <si>
    <t>Play Under - all teams where the 1st half total is between 95.5 and 100.5 after allowing a shooting pct of 50% or higher. (System 3.3)</t>
  </si>
  <si>
    <t>over last 5</t>
  </si>
  <si>
    <t xml:space="preserve">1st half </t>
  </si>
  <si>
    <t>Jazz</t>
  </si>
  <si>
    <t>Play UNDER - any team - terrible defensive team (allowing 103+PPG on the season), after a blowout loss by 20 points or more. (S3.4)</t>
  </si>
  <si>
    <t>Hawks</t>
  </si>
  <si>
    <t>Warriors</t>
  </si>
  <si>
    <t>Pacers</t>
  </si>
  <si>
    <t>Wizards</t>
  </si>
  <si>
    <t>NHL</t>
  </si>
  <si>
    <t>Grizzlies</t>
  </si>
  <si>
    <t>Celtics</t>
  </si>
  <si>
    <t>S3</t>
  </si>
  <si>
    <t>S3.2</t>
  </si>
  <si>
    <t>S3.3</t>
  </si>
  <si>
    <t>S3.4</t>
  </si>
  <si>
    <t xml:space="preserve">1st Half </t>
  </si>
  <si>
    <t>Under</t>
  </si>
  <si>
    <t>Over</t>
  </si>
  <si>
    <t>1st half</t>
  </si>
  <si>
    <t>1st half 110 or higher</t>
  </si>
  <si>
    <t>Play Over - any team in a game involving two poor 3-point shooting teams (&lt;=33%), in a game involving two good ball-handling teams (&lt;=14.5 TPG)</t>
  </si>
  <si>
    <t>Bulls</t>
  </si>
  <si>
    <t>Pistons</t>
  </si>
  <si>
    <t>S4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</si>
</sst>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1">
    <xf numFmtId="0" fontId="0" fillId="0" borderId="0" xfId="0"/>
    <xf numFmtId="14" fontId="0" fillId="0" borderId="0" xfId="0" applyNumberFormat="1"/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9" fontId="0" fillId="0" borderId="0" xfId="1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6" xfId="0" applyBorder="1"/>
    <xf numFmtId="0" fontId="1" fillId="0" borderId="0" xfId="0" applyFont="1"/>
    <xf numFmtId="9" fontId="0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9" fontId="0" fillId="0" borderId="0" xfId="1" applyFont="1" applyAlignment="1">
      <alignment horizontal="center"/>
    </xf>
    <xf numFmtId="9" fontId="1" fillId="0" borderId="0" xfId="1" applyFon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9" fontId="0" fillId="0" borderId="4" xfId="1" applyFont="1" applyBorder="1" applyAlignment="1">
      <alignment horizontal="center"/>
    </xf>
    <xf numFmtId="9" fontId="0" fillId="0" borderId="5" xfId="1" applyFont="1" applyBorder="1" applyAlignment="1">
      <alignment horizontal="center"/>
    </xf>
    <xf numFmtId="9" fontId="0" fillId="0" borderId="0" xfId="1" applyFont="1" applyAlignment="1">
      <alignment horizontal="center" vertical="center"/>
    </xf>
    <xf numFmtId="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P37"/>
  <sheetViews>
    <sheetView tabSelected="1" workbookViewId="0">
      <selection sqref="A1:U1"/>
    </sheetView>
  </sheetViews>
  <sheetFormatPr defaultRowHeight="15"/>
  <cols>
    <col min="1" max="1" width="9.7109375" style="1" bestFit="1" customWidth="1"/>
    <col min="2" max="2" width="9.85546875" customWidth="1"/>
    <col min="3" max="3" width="9.5703125" customWidth="1"/>
    <col min="4" max="4" width="7.42578125" style="5" bestFit="1" customWidth="1"/>
    <col min="5" max="6" width="9.140625" style="4"/>
    <col min="7" max="7" width="6.5703125" style="17" bestFit="1" customWidth="1"/>
    <col min="8" max="8" width="5.28515625" style="17" bestFit="1" customWidth="1"/>
    <col min="9" max="9" width="7.42578125" customWidth="1"/>
    <col min="10" max="10" width="12.28515625" customWidth="1"/>
    <col min="11" max="11" width="6" style="5" bestFit="1" customWidth="1"/>
    <col min="12" max="13" width="9.140625" style="5"/>
    <col min="14" max="14" width="6.5703125" style="17" bestFit="1" customWidth="1"/>
    <col min="15" max="15" width="5.28515625" style="17" bestFit="1" customWidth="1"/>
    <col min="16" max="16" width="6.7109375" customWidth="1"/>
    <col min="17" max="17" width="7" customWidth="1"/>
    <col min="20" max="20" width="13.140625" bestFit="1" customWidth="1"/>
    <col min="22" max="22" width="9.7109375" bestFit="1" customWidth="1"/>
    <col min="23" max="24" width="9.85546875" bestFit="1" customWidth="1"/>
    <col min="25" max="25" width="9.42578125" customWidth="1"/>
    <col min="26" max="27" width="7.28515625" customWidth="1"/>
    <col min="30" max="30" width="6.28515625" customWidth="1"/>
    <col min="31" max="31" width="7.140625" customWidth="1"/>
    <col min="32" max="32" width="7.7109375" customWidth="1"/>
    <col min="33" max="35" width="7" customWidth="1"/>
    <col min="36" max="36" width="7.5703125" customWidth="1"/>
    <col min="37" max="38" width="6.85546875" customWidth="1"/>
    <col min="41" max="41" width="12.85546875" bestFit="1" customWidth="1"/>
    <col min="43" max="43" width="9.7109375" bestFit="1" customWidth="1"/>
    <col min="46" max="46" width="8.42578125" customWidth="1"/>
    <col min="47" max="47" width="6.85546875" customWidth="1"/>
    <col min="48" max="48" width="5.85546875" customWidth="1"/>
    <col min="49" max="49" width="7.28515625" customWidth="1"/>
    <col min="50" max="50" width="6.5703125" customWidth="1"/>
    <col min="53" max="53" width="6.85546875" customWidth="1"/>
    <col min="54" max="54" width="7.85546875" customWidth="1"/>
    <col min="55" max="55" width="6.85546875" customWidth="1"/>
    <col min="64" max="64" width="9.7109375" bestFit="1" customWidth="1"/>
    <col min="66" max="66" width="9.140625" customWidth="1"/>
    <col min="67" max="67" width="7.7109375" customWidth="1"/>
    <col min="68" max="68" width="7.140625" customWidth="1"/>
    <col min="69" max="70" width="7.28515625" customWidth="1"/>
    <col min="71" max="71" width="7.140625" customWidth="1"/>
    <col min="72" max="72" width="7.28515625" customWidth="1"/>
    <col min="73" max="73" width="6.5703125" customWidth="1"/>
    <col min="74" max="74" width="7.5703125" customWidth="1"/>
    <col min="75" max="75" width="6.85546875" customWidth="1"/>
    <col min="76" max="76" width="7.7109375" customWidth="1"/>
    <col min="77" max="77" width="7" customWidth="1"/>
    <col min="78" max="78" width="7.7109375" customWidth="1"/>
    <col min="79" max="79" width="5.5703125" customWidth="1"/>
    <col min="80" max="80" width="6.42578125" customWidth="1"/>
    <col min="85" max="85" width="9.7109375" bestFit="1" customWidth="1"/>
    <col min="89" max="91" width="5.85546875" customWidth="1"/>
    <col min="92" max="92" width="4.7109375" customWidth="1"/>
    <col min="93" max="93" width="6.5703125" customWidth="1"/>
    <col min="94" max="94" width="6.85546875" customWidth="1"/>
    <col min="95" max="95" width="7.7109375" customWidth="1"/>
    <col min="96" max="98" width="6.5703125" customWidth="1"/>
    <col min="99" max="99" width="7.140625" customWidth="1"/>
    <col min="100" max="101" width="6.5703125" customWidth="1"/>
    <col min="106" max="106" width="9.7109375" bestFit="1" customWidth="1"/>
    <col min="116" max="116" width="12.28515625" bestFit="1" customWidth="1"/>
  </cols>
  <sheetData>
    <row r="1" spans="1:120" ht="18.75">
      <c r="A1" s="18" t="s">
        <v>47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20" t="s">
        <v>48</v>
      </c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 t="s">
        <v>49</v>
      </c>
      <c r="BM1" s="20"/>
      <c r="BN1" s="20"/>
      <c r="BO1" s="20"/>
      <c r="BP1" s="20"/>
      <c r="BQ1" s="20"/>
      <c r="BR1" s="20"/>
      <c r="BS1" s="20"/>
      <c r="BT1" s="20"/>
      <c r="BU1" s="20"/>
      <c r="BV1" s="20"/>
      <c r="BW1" s="20"/>
      <c r="BX1" s="20"/>
      <c r="BY1" s="20"/>
      <c r="BZ1" s="20"/>
      <c r="CA1" s="20"/>
      <c r="CB1" s="20"/>
      <c r="CC1" s="20"/>
      <c r="CD1" s="20"/>
      <c r="CE1" s="20"/>
      <c r="CF1" s="20"/>
      <c r="CG1" s="20" t="s">
        <v>50</v>
      </c>
      <c r="CH1" s="20"/>
      <c r="CI1" s="20"/>
      <c r="CJ1" s="20"/>
      <c r="CK1" s="20"/>
      <c r="CL1" s="20"/>
      <c r="CM1" s="20"/>
      <c r="CN1" s="20"/>
      <c r="CO1" s="20"/>
      <c r="CP1" s="20"/>
      <c r="CQ1" s="20"/>
      <c r="CR1" s="20"/>
      <c r="CS1" s="20"/>
      <c r="CT1" s="20"/>
      <c r="CU1" s="20"/>
      <c r="CV1" s="20"/>
      <c r="CW1" s="20"/>
      <c r="CX1" s="20"/>
      <c r="CY1" s="20"/>
      <c r="CZ1" s="20"/>
      <c r="DA1" s="20"/>
      <c r="DB1" s="19" t="s">
        <v>59</v>
      </c>
      <c r="DC1" s="19"/>
      <c r="DD1" s="19"/>
      <c r="DE1" s="19"/>
      <c r="DF1" s="19"/>
      <c r="DG1" s="19"/>
      <c r="DH1" s="19"/>
      <c r="DI1" s="19"/>
      <c r="DJ1" s="19"/>
      <c r="DK1" s="19"/>
      <c r="DL1" s="19"/>
      <c r="DM1" s="19"/>
      <c r="DN1" s="19"/>
      <c r="DO1" s="19"/>
      <c r="DP1" s="19"/>
    </row>
    <row r="2" spans="1:120" ht="15" customHeight="1">
      <c r="A2" s="2" t="s">
        <v>0</v>
      </c>
      <c r="B2" s="3" t="s">
        <v>1</v>
      </c>
      <c r="C2" s="3" t="s">
        <v>2</v>
      </c>
      <c r="D2" s="15" t="s">
        <v>54</v>
      </c>
      <c r="E2" s="19" t="s">
        <v>8</v>
      </c>
      <c r="F2" s="19"/>
      <c r="G2" s="15" t="s">
        <v>52</v>
      </c>
      <c r="H2" s="15" t="s">
        <v>53</v>
      </c>
      <c r="I2" s="19" t="s">
        <v>3</v>
      </c>
      <c r="J2" s="19"/>
      <c r="K2" s="6" t="s">
        <v>14</v>
      </c>
      <c r="L2" s="24" t="s">
        <v>13</v>
      </c>
      <c r="M2" s="24"/>
      <c r="N2" s="16" t="s">
        <v>52</v>
      </c>
      <c r="O2" s="16" t="s">
        <v>53</v>
      </c>
      <c r="P2" s="24" t="s">
        <v>3</v>
      </c>
      <c r="Q2" s="24"/>
      <c r="R2" s="21" t="s">
        <v>19</v>
      </c>
      <c r="S2" s="21"/>
      <c r="T2" s="21"/>
      <c r="U2" s="21"/>
      <c r="V2" s="15" t="s">
        <v>0</v>
      </c>
      <c r="W2" s="15" t="s">
        <v>1</v>
      </c>
      <c r="X2" s="15" t="s">
        <v>2</v>
      </c>
      <c r="Y2" s="15" t="s">
        <v>51</v>
      </c>
      <c r="Z2" s="19" t="s">
        <v>22</v>
      </c>
      <c r="AA2" s="19"/>
      <c r="AB2" s="15" t="s">
        <v>7</v>
      </c>
      <c r="AC2" s="15" t="s">
        <v>6</v>
      </c>
      <c r="AD2" s="19" t="s">
        <v>3</v>
      </c>
      <c r="AE2" s="19"/>
      <c r="AF2" s="15" t="s">
        <v>14</v>
      </c>
      <c r="AG2" s="19" t="s">
        <v>26</v>
      </c>
      <c r="AH2" s="19"/>
      <c r="AI2" s="15" t="s">
        <v>7</v>
      </c>
      <c r="AJ2" s="15" t="s">
        <v>6</v>
      </c>
      <c r="AK2" s="19" t="s">
        <v>3</v>
      </c>
      <c r="AL2" s="19"/>
      <c r="AM2" s="21" t="s">
        <v>25</v>
      </c>
      <c r="AN2" s="21"/>
      <c r="AO2" s="21"/>
      <c r="AP2" s="21"/>
      <c r="AQ2" s="12" t="s">
        <v>0</v>
      </c>
      <c r="AR2" s="12" t="s">
        <v>1</v>
      </c>
      <c r="AS2" s="12" t="s">
        <v>2</v>
      </c>
      <c r="AT2" s="12" t="s">
        <v>27</v>
      </c>
      <c r="AU2" s="19" t="s">
        <v>31</v>
      </c>
      <c r="AV2" s="19"/>
      <c r="AW2" s="12" t="s">
        <v>7</v>
      </c>
      <c r="AX2" s="12" t="s">
        <v>6</v>
      </c>
      <c r="AY2" s="19" t="s">
        <v>3</v>
      </c>
      <c r="AZ2" s="19"/>
      <c r="BA2" s="12" t="s">
        <v>14</v>
      </c>
      <c r="BB2" s="19" t="s">
        <v>31</v>
      </c>
      <c r="BC2" s="19"/>
      <c r="BD2" s="12" t="s">
        <v>7</v>
      </c>
      <c r="BE2" s="12" t="s">
        <v>6</v>
      </c>
      <c r="BF2" s="19" t="s">
        <v>3</v>
      </c>
      <c r="BG2" s="19"/>
      <c r="BH2" s="21" t="s">
        <v>34</v>
      </c>
      <c r="BI2" s="21"/>
      <c r="BJ2" s="21"/>
      <c r="BK2" s="21"/>
      <c r="BL2" s="12" t="s">
        <v>0</v>
      </c>
      <c r="BM2" s="12" t="s">
        <v>1</v>
      </c>
      <c r="BN2" s="12" t="s">
        <v>2</v>
      </c>
      <c r="BO2" s="12" t="s">
        <v>27</v>
      </c>
      <c r="BP2" s="19" t="s">
        <v>31</v>
      </c>
      <c r="BQ2" s="19"/>
      <c r="BR2" s="12" t="s">
        <v>7</v>
      </c>
      <c r="BS2" s="12" t="s">
        <v>6</v>
      </c>
      <c r="BT2" s="19" t="s">
        <v>3</v>
      </c>
      <c r="BU2" s="19"/>
      <c r="BV2" s="12" t="s">
        <v>14</v>
      </c>
      <c r="BW2" s="19" t="s">
        <v>31</v>
      </c>
      <c r="BX2" s="19"/>
      <c r="BY2" s="12" t="s">
        <v>7</v>
      </c>
      <c r="BZ2" s="12" t="s">
        <v>6</v>
      </c>
      <c r="CA2" s="19" t="s">
        <v>3</v>
      </c>
      <c r="CB2" s="19"/>
      <c r="CC2" s="21" t="s">
        <v>35</v>
      </c>
      <c r="CD2" s="21"/>
      <c r="CE2" s="21"/>
      <c r="CF2" s="21"/>
      <c r="CG2" s="12" t="s">
        <v>0</v>
      </c>
      <c r="CH2" s="12" t="s">
        <v>1</v>
      </c>
      <c r="CI2" s="12" t="s">
        <v>2</v>
      </c>
      <c r="CJ2" s="12" t="s">
        <v>37</v>
      </c>
      <c r="CK2" s="19" t="s">
        <v>31</v>
      </c>
      <c r="CL2" s="19"/>
      <c r="CM2" s="15" t="s">
        <v>7</v>
      </c>
      <c r="CN2" s="15" t="s">
        <v>6</v>
      </c>
      <c r="CO2" s="19" t="s">
        <v>3</v>
      </c>
      <c r="CP2" s="19"/>
      <c r="CQ2" s="12" t="s">
        <v>14</v>
      </c>
      <c r="CR2" s="19" t="s">
        <v>31</v>
      </c>
      <c r="CS2" s="19"/>
      <c r="CT2" s="12" t="s">
        <v>7</v>
      </c>
      <c r="CU2" s="12" t="s">
        <v>6</v>
      </c>
      <c r="CV2" s="19" t="s">
        <v>3</v>
      </c>
      <c r="CW2" s="19"/>
      <c r="CX2" s="21" t="s">
        <v>39</v>
      </c>
      <c r="CY2" s="21"/>
      <c r="CZ2" s="21"/>
      <c r="DA2" s="21"/>
      <c r="DB2" s="12" t="s">
        <v>0</v>
      </c>
      <c r="DC2" s="12" t="s">
        <v>1</v>
      </c>
      <c r="DD2" s="12" t="s">
        <v>2</v>
      </c>
      <c r="DE2" s="12" t="s">
        <v>14</v>
      </c>
      <c r="DF2" s="19" t="s">
        <v>31</v>
      </c>
      <c r="DG2" s="19"/>
      <c r="DH2" s="12" t="s">
        <v>53</v>
      </c>
      <c r="DI2" s="12" t="s">
        <v>52</v>
      </c>
      <c r="DJ2" s="19" t="s">
        <v>3</v>
      </c>
      <c r="DK2" s="19"/>
      <c r="DL2" s="30" t="s">
        <v>56</v>
      </c>
      <c r="DM2" s="30"/>
      <c r="DN2" s="30"/>
      <c r="DO2" s="30"/>
    </row>
    <row r="3" spans="1:120">
      <c r="A3" s="1">
        <v>40255</v>
      </c>
      <c r="B3" t="s">
        <v>4</v>
      </c>
      <c r="C3" t="s">
        <v>5</v>
      </c>
      <c r="D3" s="5">
        <v>110</v>
      </c>
      <c r="E3" s="4">
        <v>37</v>
      </c>
      <c r="F3" s="4">
        <v>62</v>
      </c>
      <c r="G3" s="17">
        <v>1</v>
      </c>
      <c r="H3" s="17">
        <v>0</v>
      </c>
      <c r="I3">
        <f>SUM(G3:G101)</f>
        <v>12</v>
      </c>
      <c r="J3">
        <f>SUM(H3:H101)</f>
        <v>7</v>
      </c>
      <c r="K3" s="5">
        <v>218</v>
      </c>
      <c r="L3" s="5">
        <v>80</v>
      </c>
      <c r="M3" s="5">
        <v>93</v>
      </c>
      <c r="N3" s="17">
        <v>1</v>
      </c>
      <c r="O3" s="17">
        <v>0</v>
      </c>
      <c r="P3">
        <f>SUM(N3:N101)</f>
        <v>11</v>
      </c>
      <c r="Q3">
        <f>SUM(O3:O101)</f>
        <v>8</v>
      </c>
      <c r="R3" s="21"/>
      <c r="S3" s="21"/>
      <c r="T3" s="21"/>
      <c r="U3" s="21"/>
      <c r="V3" s="1">
        <v>40262</v>
      </c>
      <c r="W3" t="s">
        <v>24</v>
      </c>
      <c r="X3" t="s">
        <v>18</v>
      </c>
      <c r="Y3">
        <v>97</v>
      </c>
      <c r="Z3">
        <v>54</v>
      </c>
      <c r="AA3">
        <v>60</v>
      </c>
      <c r="AB3">
        <v>0</v>
      </c>
      <c r="AC3">
        <v>1</v>
      </c>
      <c r="AD3">
        <f>SUM(AB3:AB101)</f>
        <v>0</v>
      </c>
      <c r="AE3">
        <f>SUM(AC3:AC101)</f>
        <v>2</v>
      </c>
      <c r="AF3">
        <v>192</v>
      </c>
      <c r="AG3">
        <v>89</v>
      </c>
      <c r="AH3">
        <v>101</v>
      </c>
      <c r="AI3">
        <v>1</v>
      </c>
      <c r="AJ3">
        <v>0</v>
      </c>
      <c r="AK3">
        <f>SUM(AI3:AI101)</f>
        <v>1</v>
      </c>
      <c r="AL3">
        <f>SUM(AJ3:AJ101)</f>
        <v>1</v>
      </c>
      <c r="AM3" s="21"/>
      <c r="AN3" s="21"/>
      <c r="AO3" s="21"/>
      <c r="AP3" s="21"/>
      <c r="AQ3" s="1">
        <v>40264</v>
      </c>
      <c r="AR3" t="s">
        <v>18</v>
      </c>
      <c r="AS3" t="s">
        <v>4</v>
      </c>
      <c r="AT3">
        <v>97</v>
      </c>
      <c r="AU3">
        <v>57</v>
      </c>
      <c r="AV3">
        <v>41</v>
      </c>
      <c r="AW3">
        <v>0</v>
      </c>
      <c r="AX3">
        <v>1</v>
      </c>
      <c r="AY3">
        <f>SUM(AW3:AW101)</f>
        <v>3</v>
      </c>
      <c r="AZ3">
        <f>SUM(AX3:AX101)</f>
        <v>3</v>
      </c>
      <c r="BA3">
        <v>194</v>
      </c>
      <c r="BB3">
        <v>112</v>
      </c>
      <c r="BC3">
        <v>101</v>
      </c>
      <c r="BD3">
        <v>0</v>
      </c>
      <c r="BE3">
        <v>1</v>
      </c>
      <c r="BF3">
        <f>SUM(BD3:BD101)</f>
        <v>2</v>
      </c>
      <c r="BG3">
        <f>SUM(BE3:BE101)</f>
        <v>4</v>
      </c>
      <c r="BH3" s="21"/>
      <c r="BI3" s="21"/>
      <c r="BJ3" s="21"/>
      <c r="BK3" s="21"/>
      <c r="BL3" s="1">
        <v>40264</v>
      </c>
      <c r="BM3" t="s">
        <v>18</v>
      </c>
      <c r="BN3" t="s">
        <v>4</v>
      </c>
      <c r="BO3">
        <v>97</v>
      </c>
      <c r="BP3">
        <v>57</v>
      </c>
      <c r="BQ3">
        <v>41</v>
      </c>
      <c r="BR3">
        <v>0</v>
      </c>
      <c r="BS3">
        <v>1</v>
      </c>
      <c r="BT3">
        <f>SUM(BR3:BR101)</f>
        <v>0</v>
      </c>
      <c r="BU3">
        <f>SUM(BS3:BS101)</f>
        <v>1</v>
      </c>
      <c r="BV3">
        <v>194</v>
      </c>
      <c r="BW3">
        <v>112</v>
      </c>
      <c r="BX3">
        <v>101</v>
      </c>
      <c r="BY3">
        <v>0</v>
      </c>
      <c r="BZ3">
        <v>1</v>
      </c>
      <c r="CA3">
        <f>SUM(BY3:BY101)</f>
        <v>0</v>
      </c>
      <c r="CB3">
        <f>SUM(BZ3:BZ101)</f>
        <v>1</v>
      </c>
      <c r="CC3" s="21"/>
      <c r="CD3" s="21"/>
      <c r="CE3" s="21"/>
      <c r="CF3" s="21"/>
      <c r="CG3" s="1">
        <v>40266</v>
      </c>
      <c r="CH3" t="s">
        <v>12</v>
      </c>
      <c r="CI3" t="s">
        <v>38</v>
      </c>
      <c r="CJ3">
        <v>110.5</v>
      </c>
      <c r="CK3">
        <v>60</v>
      </c>
      <c r="CL3">
        <v>64</v>
      </c>
      <c r="CM3">
        <v>0</v>
      </c>
      <c r="CN3">
        <v>1</v>
      </c>
      <c r="CO3">
        <f>SUM(CM3:CM101)</f>
        <v>1</v>
      </c>
      <c r="CP3">
        <f>SUM(CN3:CN101)</f>
        <v>1</v>
      </c>
      <c r="CQ3">
        <v>217</v>
      </c>
      <c r="CR3">
        <v>98</v>
      </c>
      <c r="CS3">
        <v>103</v>
      </c>
      <c r="CT3">
        <v>1</v>
      </c>
      <c r="CU3">
        <v>0</v>
      </c>
      <c r="CV3">
        <f>SUM(CT3:CT101)</f>
        <v>1</v>
      </c>
      <c r="CW3">
        <f>SUM(CU3:CU101)</f>
        <v>1</v>
      </c>
      <c r="CX3" s="21"/>
      <c r="CY3" s="21"/>
      <c r="CZ3" s="21"/>
      <c r="DA3" s="21"/>
      <c r="DB3" s="1">
        <v>40264</v>
      </c>
      <c r="DC3" t="s">
        <v>15</v>
      </c>
      <c r="DD3" t="s">
        <v>57</v>
      </c>
      <c r="DE3">
        <v>197.5</v>
      </c>
      <c r="DF3">
        <v>83</v>
      </c>
      <c r="DG3">
        <v>106</v>
      </c>
      <c r="DH3">
        <v>0</v>
      </c>
      <c r="DI3">
        <v>1</v>
      </c>
      <c r="DJ3">
        <f>SUM(DH3:DH100)</f>
        <v>1</v>
      </c>
      <c r="DK3">
        <f>SUM(DI3:DI100)</f>
        <v>1</v>
      </c>
      <c r="DL3" s="30"/>
      <c r="DM3" s="30"/>
      <c r="DN3" s="30"/>
      <c r="DO3" s="30"/>
    </row>
    <row r="4" spans="1:120">
      <c r="A4" s="1">
        <v>40256</v>
      </c>
      <c r="B4" t="s">
        <v>9</v>
      </c>
      <c r="C4" t="s">
        <v>10</v>
      </c>
      <c r="D4" s="5">
        <v>106.5</v>
      </c>
      <c r="E4" s="4">
        <v>71</v>
      </c>
      <c r="F4" s="4">
        <v>44</v>
      </c>
      <c r="G4" s="17">
        <v>0</v>
      </c>
      <c r="H4" s="17">
        <v>1</v>
      </c>
      <c r="I4" s="23">
        <f>I3/SUM(I3:J3)</f>
        <v>0.63157894736842102</v>
      </c>
      <c r="J4" s="23"/>
      <c r="K4" s="5">
        <v>209.5</v>
      </c>
      <c r="L4" s="5">
        <v>115</v>
      </c>
      <c r="M4" s="5">
        <v>89</v>
      </c>
      <c r="N4" s="17">
        <v>1</v>
      </c>
      <c r="O4" s="17">
        <v>0</v>
      </c>
      <c r="P4" s="23">
        <f>P3/SUM(P3:Q3)</f>
        <v>0.57894736842105265</v>
      </c>
      <c r="Q4" s="23"/>
      <c r="R4" s="21"/>
      <c r="S4" s="21"/>
      <c r="T4" s="21"/>
      <c r="U4" s="21"/>
      <c r="V4" s="1">
        <v>40271</v>
      </c>
      <c r="W4" t="s">
        <v>9</v>
      </c>
      <c r="X4" t="s">
        <v>24</v>
      </c>
      <c r="Y4">
        <v>98.5</v>
      </c>
      <c r="Z4">
        <v>67</v>
      </c>
      <c r="AA4">
        <v>59</v>
      </c>
      <c r="AB4">
        <v>0</v>
      </c>
      <c r="AC4">
        <v>1</v>
      </c>
      <c r="AD4" s="23">
        <f>AD3/SUM(AD3:AE3)</f>
        <v>0</v>
      </c>
      <c r="AE4" s="23"/>
      <c r="AF4">
        <v>195</v>
      </c>
      <c r="AG4">
        <v>121</v>
      </c>
      <c r="AH4">
        <v>116</v>
      </c>
      <c r="AI4">
        <v>0</v>
      </c>
      <c r="AJ4">
        <v>1</v>
      </c>
      <c r="AK4" s="23">
        <f>AK3/SUM(AK3:AL3)</f>
        <v>0.5</v>
      </c>
      <c r="AL4" s="23"/>
      <c r="AM4" s="21"/>
      <c r="AN4" s="21"/>
      <c r="AO4" s="21"/>
      <c r="AP4" s="21"/>
      <c r="AQ4" s="1">
        <v>40266</v>
      </c>
      <c r="AR4" t="s">
        <v>29</v>
      </c>
      <c r="AS4" t="s">
        <v>4</v>
      </c>
      <c r="AT4">
        <v>101.5</v>
      </c>
      <c r="AU4">
        <v>42</v>
      </c>
      <c r="AV4">
        <v>50</v>
      </c>
      <c r="AW4">
        <v>1</v>
      </c>
      <c r="AX4">
        <v>0</v>
      </c>
      <c r="AY4" s="23">
        <f>AY3/SUM(AY3:AZ3)</f>
        <v>0.5</v>
      </c>
      <c r="AZ4" s="23"/>
      <c r="BA4">
        <v>201.5</v>
      </c>
      <c r="BB4">
        <v>100</v>
      </c>
      <c r="BC4">
        <v>108</v>
      </c>
      <c r="BD4">
        <v>0</v>
      </c>
      <c r="BE4">
        <v>1</v>
      </c>
      <c r="BF4" s="29">
        <f>BF3/SUM(BF3:BG3)</f>
        <v>0.33333333333333331</v>
      </c>
      <c r="BG4" s="29"/>
      <c r="BH4" s="21"/>
      <c r="BI4" s="21"/>
      <c r="BJ4" s="21"/>
      <c r="BK4" s="21"/>
      <c r="BL4" s="1"/>
      <c r="BT4" s="23">
        <f>BT3/SUM(BT3:BU3)</f>
        <v>0</v>
      </c>
      <c r="BU4" s="23"/>
      <c r="CA4" s="23">
        <f>CA3/SUM(CA3:CB3)</f>
        <v>0</v>
      </c>
      <c r="CB4" s="23"/>
      <c r="CC4" s="21"/>
      <c r="CD4" s="21"/>
      <c r="CE4" s="21"/>
      <c r="CF4" s="21"/>
      <c r="CG4" s="1">
        <v>40270</v>
      </c>
      <c r="CH4" t="s">
        <v>12</v>
      </c>
      <c r="CI4" t="s">
        <v>41</v>
      </c>
      <c r="CJ4">
        <v>236.5</v>
      </c>
      <c r="CK4">
        <v>51</v>
      </c>
      <c r="CL4">
        <v>65</v>
      </c>
      <c r="CM4">
        <v>1</v>
      </c>
      <c r="CO4" s="23">
        <f>CO3/SUM(CO3:CP3)</f>
        <v>0.5</v>
      </c>
      <c r="CP4" s="23"/>
      <c r="CQ4">
        <v>236.5</v>
      </c>
      <c r="CR4">
        <v>114</v>
      </c>
      <c r="CS4">
        <v>128</v>
      </c>
      <c r="CT4">
        <v>0</v>
      </c>
      <c r="CU4">
        <v>1</v>
      </c>
      <c r="CV4" s="23">
        <f>CV3/SUM(CV3:CW3)</f>
        <v>0.5</v>
      </c>
      <c r="CW4" s="23"/>
      <c r="CX4" s="21"/>
      <c r="CY4" s="21"/>
      <c r="CZ4" s="21"/>
      <c r="DA4" s="21"/>
      <c r="DB4" s="1">
        <v>40265</v>
      </c>
      <c r="DC4" t="s">
        <v>57</v>
      </c>
      <c r="DD4" t="s">
        <v>58</v>
      </c>
      <c r="DE4">
        <v>198.5</v>
      </c>
      <c r="DF4">
        <v>110</v>
      </c>
      <c r="DG4">
        <v>103</v>
      </c>
      <c r="DH4">
        <v>1</v>
      </c>
      <c r="DI4">
        <v>0</v>
      </c>
      <c r="DJ4" s="22">
        <f>DJ3/SUM(DJ3:DK3)</f>
        <v>0.5</v>
      </c>
      <c r="DK4" s="22"/>
      <c r="DL4" s="30"/>
      <c r="DM4" s="30"/>
      <c r="DN4" s="30"/>
      <c r="DO4" s="30"/>
    </row>
    <row r="5" spans="1:120">
      <c r="A5" s="1">
        <v>40256</v>
      </c>
      <c r="B5" t="s">
        <v>11</v>
      </c>
      <c r="C5" t="s">
        <v>12</v>
      </c>
      <c r="D5" s="5">
        <v>105</v>
      </c>
      <c r="E5" s="4">
        <v>50</v>
      </c>
      <c r="F5" s="4">
        <v>48</v>
      </c>
      <c r="G5" s="17">
        <v>1</v>
      </c>
      <c r="H5" s="17">
        <v>0</v>
      </c>
      <c r="I5" s="25" t="s">
        <v>55</v>
      </c>
      <c r="J5" s="25"/>
      <c r="K5" s="5">
        <v>207.5</v>
      </c>
      <c r="L5" s="5">
        <v>88</v>
      </c>
      <c r="M5" s="5">
        <v>92</v>
      </c>
      <c r="N5" s="17">
        <v>1</v>
      </c>
      <c r="O5" s="17">
        <v>0</v>
      </c>
      <c r="P5" s="5"/>
      <c r="Q5" s="5"/>
      <c r="R5" s="21"/>
      <c r="S5" s="21"/>
      <c r="T5" s="21"/>
      <c r="U5" s="21"/>
      <c r="AM5" s="21"/>
      <c r="AN5" s="21"/>
      <c r="AO5" s="21"/>
      <c r="AP5" s="21"/>
      <c r="AQ5" s="1">
        <v>40270</v>
      </c>
      <c r="AR5" t="s">
        <v>12</v>
      </c>
      <c r="AS5" t="s">
        <v>41</v>
      </c>
      <c r="AT5">
        <v>119</v>
      </c>
      <c r="AU5">
        <v>51</v>
      </c>
      <c r="AV5">
        <v>65</v>
      </c>
      <c r="AW5">
        <v>1</v>
      </c>
      <c r="AX5">
        <v>0</v>
      </c>
      <c r="BA5">
        <v>236.5</v>
      </c>
      <c r="BB5">
        <v>114</v>
      </c>
      <c r="BC5">
        <v>128</v>
      </c>
      <c r="BD5">
        <v>0</v>
      </c>
      <c r="BE5">
        <v>1</v>
      </c>
      <c r="BH5" s="21"/>
      <c r="BI5" s="21"/>
      <c r="BJ5" s="21"/>
      <c r="BK5" s="21"/>
      <c r="CC5" s="21"/>
      <c r="CD5" s="21"/>
      <c r="CE5" s="21"/>
      <c r="CF5" s="21"/>
      <c r="CX5" s="21"/>
      <c r="CY5" s="21"/>
      <c r="CZ5" s="21"/>
      <c r="DA5" s="21"/>
      <c r="DL5" s="30"/>
      <c r="DM5" s="30"/>
      <c r="DN5" s="30"/>
      <c r="DO5" s="30"/>
    </row>
    <row r="6" spans="1:120">
      <c r="A6" s="1">
        <v>40257</v>
      </c>
      <c r="B6" t="s">
        <v>10</v>
      </c>
      <c r="C6" t="s">
        <v>15</v>
      </c>
      <c r="D6" s="5">
        <v>104.5</v>
      </c>
      <c r="E6" s="4">
        <v>48</v>
      </c>
      <c r="F6" s="4">
        <v>51</v>
      </c>
      <c r="G6" s="17">
        <v>1</v>
      </c>
      <c r="H6" s="17">
        <v>0</v>
      </c>
      <c r="I6" s="17"/>
      <c r="J6" s="17"/>
      <c r="K6" s="5">
        <v>207.5</v>
      </c>
      <c r="L6" s="5">
        <v>100</v>
      </c>
      <c r="M6" s="5">
        <v>90</v>
      </c>
      <c r="N6" s="17">
        <v>1</v>
      </c>
      <c r="O6" s="17">
        <v>0</v>
      </c>
      <c r="R6" s="21"/>
      <c r="S6" s="21"/>
      <c r="T6" s="21"/>
      <c r="U6" s="21"/>
      <c r="AM6" s="21"/>
      <c r="AN6" s="21"/>
      <c r="AO6" s="21"/>
      <c r="AP6" s="21"/>
      <c r="AQ6" s="1">
        <v>40274</v>
      </c>
      <c r="AR6" t="s">
        <v>16</v>
      </c>
      <c r="AS6" t="s">
        <v>45</v>
      </c>
      <c r="AT6">
        <v>109</v>
      </c>
      <c r="AU6">
        <v>59</v>
      </c>
      <c r="AV6">
        <v>55</v>
      </c>
      <c r="AW6">
        <v>0</v>
      </c>
      <c r="AX6">
        <v>1</v>
      </c>
      <c r="BA6">
        <v>213</v>
      </c>
      <c r="BB6">
        <v>113</v>
      </c>
      <c r="BC6">
        <v>103</v>
      </c>
      <c r="BD6">
        <v>0</v>
      </c>
      <c r="BE6">
        <v>1</v>
      </c>
      <c r="BH6" s="21"/>
      <c r="BI6" s="21"/>
      <c r="BJ6" s="21"/>
      <c r="BK6" s="21"/>
      <c r="CC6" s="21"/>
      <c r="CD6" s="21"/>
      <c r="CE6" s="21"/>
      <c r="CF6" s="21"/>
      <c r="CX6" s="21"/>
      <c r="CY6" s="21"/>
      <c r="CZ6" s="21"/>
      <c r="DA6" s="21"/>
      <c r="DL6" s="30"/>
      <c r="DM6" s="30"/>
      <c r="DN6" s="30"/>
      <c r="DO6" s="30"/>
    </row>
    <row r="7" spans="1:120">
      <c r="A7" s="1">
        <v>40258</v>
      </c>
      <c r="B7" t="s">
        <v>16</v>
      </c>
      <c r="C7" t="s">
        <v>12</v>
      </c>
      <c r="D7" s="5">
        <v>108</v>
      </c>
      <c r="E7" s="4">
        <v>62</v>
      </c>
      <c r="F7" s="4">
        <v>64</v>
      </c>
      <c r="G7" s="17">
        <v>0</v>
      </c>
      <c r="H7" s="17">
        <v>1</v>
      </c>
      <c r="I7" s="22"/>
      <c r="J7" s="22"/>
      <c r="K7" s="5">
        <v>211</v>
      </c>
      <c r="L7" s="5">
        <v>116</v>
      </c>
      <c r="M7" s="5">
        <v>112</v>
      </c>
      <c r="N7" s="17">
        <v>0</v>
      </c>
      <c r="O7" s="17">
        <v>1</v>
      </c>
      <c r="R7" s="21"/>
      <c r="S7" s="21"/>
      <c r="T7" s="21"/>
      <c r="U7" s="21"/>
      <c r="AM7" s="21"/>
      <c r="AN7" s="21"/>
      <c r="AO7" s="21"/>
      <c r="AP7" s="21"/>
      <c r="AQ7" s="1">
        <v>40274</v>
      </c>
      <c r="AR7" t="s">
        <v>46</v>
      </c>
      <c r="AS7" t="s">
        <v>12</v>
      </c>
      <c r="AT7">
        <v>104</v>
      </c>
      <c r="AU7">
        <v>52</v>
      </c>
      <c r="AV7">
        <v>53</v>
      </c>
      <c r="AW7">
        <v>0</v>
      </c>
      <c r="AX7">
        <v>1</v>
      </c>
      <c r="BA7">
        <v>207</v>
      </c>
      <c r="BB7">
        <v>101</v>
      </c>
      <c r="BC7">
        <v>104</v>
      </c>
      <c r="BD7">
        <v>1</v>
      </c>
      <c r="BE7">
        <v>0</v>
      </c>
      <c r="BH7" s="21"/>
      <c r="BI7" s="21"/>
      <c r="BJ7" s="21"/>
      <c r="BK7" s="21"/>
      <c r="CC7" s="21"/>
      <c r="CD7" s="21"/>
      <c r="CE7" s="21"/>
      <c r="CF7" s="21"/>
      <c r="CX7" s="21"/>
      <c r="CY7" s="21"/>
      <c r="CZ7" s="21"/>
      <c r="DA7" s="21"/>
      <c r="DL7" s="30"/>
      <c r="DM7" s="30"/>
      <c r="DN7" s="30"/>
      <c r="DO7" s="30"/>
    </row>
    <row r="8" spans="1:120" ht="15.75" thickBot="1">
      <c r="A8" s="1">
        <v>40258</v>
      </c>
      <c r="B8" t="s">
        <v>18</v>
      </c>
      <c r="C8" t="s">
        <v>17</v>
      </c>
      <c r="D8" s="5">
        <v>104.5</v>
      </c>
      <c r="E8" s="4">
        <v>47</v>
      </c>
      <c r="F8" s="4">
        <v>47</v>
      </c>
      <c r="G8" s="17">
        <v>1</v>
      </c>
      <c r="H8" s="17">
        <v>0</v>
      </c>
      <c r="I8" s="17"/>
      <c r="K8" s="5">
        <v>207.5</v>
      </c>
      <c r="L8" s="5">
        <v>87</v>
      </c>
      <c r="M8" s="5">
        <v>93</v>
      </c>
      <c r="N8" s="17">
        <v>1</v>
      </c>
      <c r="O8" s="17">
        <v>0</v>
      </c>
      <c r="R8" s="21"/>
      <c r="S8" s="21"/>
      <c r="T8" s="21"/>
      <c r="U8" s="21"/>
      <c r="AM8" s="21"/>
      <c r="AN8" s="21"/>
      <c r="AO8" s="21"/>
      <c r="AP8" s="21"/>
      <c r="AQ8" s="1">
        <v>40275</v>
      </c>
      <c r="AR8" t="s">
        <v>5</v>
      </c>
      <c r="AS8" t="s">
        <v>9</v>
      </c>
      <c r="AT8">
        <v>108</v>
      </c>
      <c r="AU8">
        <v>51</v>
      </c>
      <c r="AV8">
        <v>52</v>
      </c>
      <c r="AW8">
        <v>1</v>
      </c>
      <c r="AX8">
        <v>0</v>
      </c>
      <c r="BA8">
        <v>214.5</v>
      </c>
      <c r="BB8">
        <v>98</v>
      </c>
      <c r="BC8">
        <v>94</v>
      </c>
      <c r="BD8">
        <v>1</v>
      </c>
      <c r="BE8">
        <v>0</v>
      </c>
      <c r="BH8" s="21"/>
      <c r="BI8" s="21"/>
      <c r="BJ8" s="21"/>
      <c r="BK8" s="21"/>
      <c r="CC8" s="21"/>
      <c r="CD8" s="21"/>
      <c r="CE8" s="21"/>
      <c r="CF8" s="21"/>
      <c r="CX8" s="21"/>
      <c r="CY8" s="21"/>
      <c r="CZ8" s="21"/>
      <c r="DA8" s="21"/>
      <c r="DL8" s="30"/>
      <c r="DM8" s="30"/>
      <c r="DN8" s="30"/>
      <c r="DO8" s="30"/>
    </row>
    <row r="9" spans="1:120" ht="15.75" thickTop="1">
      <c r="A9" s="1">
        <v>40260</v>
      </c>
      <c r="B9" t="s">
        <v>5</v>
      </c>
      <c r="C9" t="s">
        <v>12</v>
      </c>
      <c r="D9" s="5">
        <v>110.5</v>
      </c>
      <c r="E9" s="4">
        <v>53</v>
      </c>
      <c r="F9" s="4">
        <v>49</v>
      </c>
      <c r="G9" s="17">
        <v>1</v>
      </c>
      <c r="H9" s="17">
        <v>0</v>
      </c>
      <c r="J9" s="17"/>
      <c r="K9" s="5">
        <v>219.5</v>
      </c>
      <c r="L9" s="5">
        <v>104</v>
      </c>
      <c r="M9" s="5">
        <v>109</v>
      </c>
      <c r="N9" s="17">
        <v>1</v>
      </c>
      <c r="O9" s="17">
        <v>0</v>
      </c>
      <c r="R9">
        <f>SUM(385+I3)</f>
        <v>397</v>
      </c>
      <c r="S9">
        <f>SUM(267+J3)</f>
        <v>274</v>
      </c>
      <c r="T9" t="s">
        <v>20</v>
      </c>
      <c r="U9" s="7">
        <f>R9/SUM(R9:S9)</f>
        <v>0.59165424739195227</v>
      </c>
      <c r="AM9" s="8">
        <f>SUM(58+AD3)</f>
        <v>58</v>
      </c>
      <c r="AN9" s="9">
        <f>SUM(18+AE3)</f>
        <v>20</v>
      </c>
      <c r="AO9" s="10" t="s">
        <v>23</v>
      </c>
      <c r="BH9">
        <f>SUM(247+AY3)</f>
        <v>250</v>
      </c>
      <c r="BI9">
        <f>SUM(164+AZ3)</f>
        <v>167</v>
      </c>
      <c r="CC9">
        <f>SUM(43+BT3)</f>
        <v>43</v>
      </c>
      <c r="CD9">
        <f>SUM(19+BU3)</f>
        <v>20</v>
      </c>
      <c r="CE9" t="s">
        <v>36</v>
      </c>
      <c r="CX9" s="21"/>
      <c r="CY9" s="21"/>
      <c r="CZ9" s="21"/>
      <c r="DA9" s="21"/>
      <c r="DL9">
        <f>SUM(118+DJ3)</f>
        <v>119</v>
      </c>
      <c r="DM9">
        <f>SUM(66+DK3)</f>
        <v>67</v>
      </c>
    </row>
    <row r="10" spans="1:120" ht="15.75" thickBot="1">
      <c r="A10" s="1">
        <v>40263</v>
      </c>
      <c r="B10" t="s">
        <v>5</v>
      </c>
      <c r="C10" t="s">
        <v>10</v>
      </c>
      <c r="D10" s="5">
        <v>109</v>
      </c>
      <c r="E10" s="4">
        <v>56</v>
      </c>
      <c r="F10" s="4">
        <v>52</v>
      </c>
      <c r="G10" s="17">
        <v>1</v>
      </c>
      <c r="H10" s="17">
        <v>0</v>
      </c>
      <c r="I10" s="17"/>
      <c r="K10" s="5">
        <v>217</v>
      </c>
      <c r="L10" s="5">
        <v>97</v>
      </c>
      <c r="M10" s="5">
        <v>96</v>
      </c>
      <c r="N10" s="17">
        <v>1</v>
      </c>
      <c r="O10" s="17">
        <v>0</v>
      </c>
      <c r="R10">
        <f>SUM(56+I3)</f>
        <v>68</v>
      </c>
      <c r="S10">
        <f>SUM(40+J3)</f>
        <v>47</v>
      </c>
      <c r="T10" t="s">
        <v>21</v>
      </c>
      <c r="U10" s="7">
        <f>R10/SUM(R10:S10)</f>
        <v>0.59130434782608698</v>
      </c>
      <c r="AM10" s="26">
        <f>AM9/SUM(AM9:AN9)</f>
        <v>0.74358974358974361</v>
      </c>
      <c r="AN10" s="27"/>
      <c r="AO10" s="11" t="s">
        <v>27</v>
      </c>
      <c r="BH10" s="22">
        <f>BH9/SUM(BH9+BI9)</f>
        <v>0.59952038369304561</v>
      </c>
      <c r="BI10" s="22"/>
      <c r="BJ10" t="s">
        <v>32</v>
      </c>
      <c r="CC10" s="22">
        <f>CC9/SUM(CC9:CD9)</f>
        <v>0.68253968253968256</v>
      </c>
      <c r="CD10" s="22"/>
      <c r="CX10">
        <f>SUM(138+CV3)</f>
        <v>139</v>
      </c>
      <c r="CY10">
        <f>SUM(80+CW3)</f>
        <v>81</v>
      </c>
      <c r="DL10" s="22">
        <f>DL9/SUM(DL9:DM9)</f>
        <v>0.63978494623655913</v>
      </c>
      <c r="DM10" s="22"/>
      <c r="DN10" t="s">
        <v>32</v>
      </c>
    </row>
    <row r="11" spans="1:120" ht="16.5" thickTop="1" thickBot="1">
      <c r="A11" s="1">
        <v>40263</v>
      </c>
      <c r="B11" t="s">
        <v>12</v>
      </c>
      <c r="C11" t="s">
        <v>17</v>
      </c>
      <c r="D11" s="5">
        <v>114.5</v>
      </c>
      <c r="E11" s="4">
        <v>48</v>
      </c>
      <c r="F11" s="4">
        <v>64</v>
      </c>
      <c r="G11" s="17">
        <v>1</v>
      </c>
      <c r="H11" s="17">
        <v>0</v>
      </c>
      <c r="I11" s="17"/>
      <c r="K11" s="5">
        <v>223</v>
      </c>
      <c r="L11" s="5">
        <v>96</v>
      </c>
      <c r="M11" s="5">
        <v>132</v>
      </c>
      <c r="N11" s="17">
        <v>0</v>
      </c>
      <c r="O11" s="17">
        <v>1</v>
      </c>
      <c r="BH11">
        <f>SUM(34+AY3)</f>
        <v>37</v>
      </c>
      <c r="BI11">
        <f>SUM(22+AZ3)</f>
        <v>25</v>
      </c>
      <c r="CC11">
        <f>SUM(14+BT3)</f>
        <v>14</v>
      </c>
      <c r="CD11">
        <f>SUM(3+BU3)</f>
        <v>4</v>
      </c>
      <c r="CE11" t="s">
        <v>33</v>
      </c>
      <c r="CX11" s="22">
        <f>CX10/SUM(CX10:CY10)</f>
        <v>0.63181818181818183</v>
      </c>
      <c r="CY11" s="22"/>
      <c r="CZ11" t="s">
        <v>36</v>
      </c>
      <c r="DL11">
        <f>SUM(10+DJ3)</f>
        <v>11</v>
      </c>
      <c r="DM11">
        <f>SUM(4+DK3)</f>
        <v>5</v>
      </c>
    </row>
    <row r="12" spans="1:120" ht="15.75" thickTop="1">
      <c r="A12" s="1">
        <v>40264</v>
      </c>
      <c r="B12" t="s">
        <v>29</v>
      </c>
      <c r="C12" t="s">
        <v>16</v>
      </c>
      <c r="D12" s="5">
        <v>102.5</v>
      </c>
      <c r="E12" s="4">
        <v>62</v>
      </c>
      <c r="F12" s="4">
        <v>45</v>
      </c>
      <c r="G12" s="17">
        <v>0</v>
      </c>
      <c r="H12" s="17">
        <v>1</v>
      </c>
      <c r="I12" s="17"/>
      <c r="K12" s="5">
        <v>200.5</v>
      </c>
      <c r="L12" s="5">
        <v>109</v>
      </c>
      <c r="M12" s="5">
        <v>101</v>
      </c>
      <c r="N12" s="17">
        <v>0</v>
      </c>
      <c r="O12" s="17">
        <v>1</v>
      </c>
      <c r="AM12" s="8">
        <f>SUM(AK3)</f>
        <v>1</v>
      </c>
      <c r="AN12" s="9">
        <f>SUM(AL3)</f>
        <v>1</v>
      </c>
      <c r="AO12" s="10" t="s">
        <v>28</v>
      </c>
      <c r="BH12" s="28">
        <f>BH11/SUM(BH11:BI11)</f>
        <v>0.59677419354838712</v>
      </c>
      <c r="BI12" s="28"/>
      <c r="BJ12" t="s">
        <v>33</v>
      </c>
      <c r="CC12" s="22">
        <f>CC11/SUM(CC11:CD11)</f>
        <v>0.77777777777777779</v>
      </c>
      <c r="CD12" s="22"/>
      <c r="CX12">
        <f>SUM(35+CV3)</f>
        <v>36</v>
      </c>
      <c r="CY12">
        <f>SUM(21+CW3)</f>
        <v>22</v>
      </c>
      <c r="DL12" s="22">
        <f>DL11/SUM(DL11:DM11)</f>
        <v>0.6875</v>
      </c>
      <c r="DM12" s="22"/>
      <c r="DN12" t="s">
        <v>33</v>
      </c>
    </row>
    <row r="13" spans="1:120" ht="15.75" thickBot="1">
      <c r="A13" s="1">
        <v>40265</v>
      </c>
      <c r="B13" t="s">
        <v>30</v>
      </c>
      <c r="C13" t="s">
        <v>40</v>
      </c>
      <c r="D13" s="5">
        <v>105</v>
      </c>
      <c r="E13" s="4">
        <v>50</v>
      </c>
      <c r="F13" s="4">
        <v>48</v>
      </c>
      <c r="G13" s="17">
        <v>1</v>
      </c>
      <c r="H13" s="17">
        <v>0</v>
      </c>
      <c r="J13" s="17"/>
      <c r="K13" s="5">
        <v>207.5</v>
      </c>
      <c r="L13" s="5">
        <v>84</v>
      </c>
      <c r="M13" s="5">
        <v>94</v>
      </c>
      <c r="N13" s="17">
        <v>1</v>
      </c>
      <c r="O13" s="17">
        <v>0</v>
      </c>
      <c r="R13" s="22"/>
      <c r="S13" s="22"/>
      <c r="AM13" s="26">
        <f>AM12/SUM(AM12:AN12)</f>
        <v>0.5</v>
      </c>
      <c r="AN13" s="27"/>
      <c r="AO13" s="11" t="s">
        <v>14</v>
      </c>
      <c r="CX13" s="22">
        <f>CX12/SUM(CX12:CY12)</f>
        <v>0.62068965517241381</v>
      </c>
      <c r="CY13" s="22"/>
      <c r="CZ13" t="s">
        <v>33</v>
      </c>
    </row>
    <row r="14" spans="1:120" ht="15.75" thickTop="1">
      <c r="A14" s="1">
        <v>40266</v>
      </c>
      <c r="B14" t="s">
        <v>29</v>
      </c>
      <c r="C14" t="s">
        <v>4</v>
      </c>
      <c r="D14" s="5">
        <v>101.5</v>
      </c>
      <c r="E14" s="4">
        <v>42</v>
      </c>
      <c r="F14" s="4">
        <v>50</v>
      </c>
      <c r="G14" s="17">
        <v>1</v>
      </c>
      <c r="H14" s="17">
        <v>0</v>
      </c>
      <c r="J14" s="17"/>
      <c r="K14" s="5">
        <v>201.5</v>
      </c>
      <c r="L14" s="5">
        <v>100</v>
      </c>
      <c r="M14" s="5">
        <v>108</v>
      </c>
      <c r="N14" s="17">
        <v>0</v>
      </c>
      <c r="O14" s="17">
        <v>1</v>
      </c>
    </row>
    <row r="15" spans="1:120">
      <c r="A15" s="1">
        <v>40268</v>
      </c>
      <c r="B15" t="s">
        <v>17</v>
      </c>
      <c r="C15" t="s">
        <v>15</v>
      </c>
      <c r="D15" s="5">
        <v>107</v>
      </c>
      <c r="E15" s="4">
        <v>50</v>
      </c>
      <c r="F15" s="4">
        <v>53</v>
      </c>
      <c r="G15" s="17">
        <v>1</v>
      </c>
      <c r="H15" s="17">
        <v>0</v>
      </c>
      <c r="I15" s="17"/>
      <c r="K15" s="5">
        <v>211.5</v>
      </c>
      <c r="L15" s="5">
        <v>116</v>
      </c>
      <c r="M15" s="5">
        <v>105</v>
      </c>
      <c r="N15" s="17">
        <v>0</v>
      </c>
      <c r="O15" s="17">
        <v>1</v>
      </c>
    </row>
    <row r="16" spans="1:120">
      <c r="A16" s="1">
        <v>40271</v>
      </c>
      <c r="B16" t="s">
        <v>10</v>
      </c>
      <c r="C16" t="s">
        <v>11</v>
      </c>
      <c r="D16" s="5">
        <v>103.5</v>
      </c>
      <c r="E16" s="4">
        <v>63</v>
      </c>
      <c r="F16" s="4">
        <v>60</v>
      </c>
      <c r="G16" s="17">
        <v>0</v>
      </c>
      <c r="H16" s="17">
        <v>1</v>
      </c>
      <c r="J16" s="17"/>
      <c r="K16" s="5">
        <v>205.5</v>
      </c>
      <c r="L16" s="5">
        <v>128</v>
      </c>
      <c r="M16" s="5">
        <v>123</v>
      </c>
      <c r="N16" s="17">
        <v>0</v>
      </c>
      <c r="O16" s="17">
        <v>1</v>
      </c>
      <c r="R16" s="22"/>
      <c r="S16" s="22"/>
    </row>
    <row r="17" spans="1:86">
      <c r="A17" s="1">
        <v>40271</v>
      </c>
      <c r="B17" t="s">
        <v>4</v>
      </c>
      <c r="C17" t="s">
        <v>15</v>
      </c>
      <c r="D17" s="5">
        <v>102.5</v>
      </c>
      <c r="E17" s="4">
        <v>47</v>
      </c>
      <c r="F17" s="4">
        <v>59</v>
      </c>
      <c r="G17" s="17">
        <v>0</v>
      </c>
      <c r="H17" s="17">
        <v>1</v>
      </c>
      <c r="J17" s="17"/>
      <c r="K17" s="5">
        <v>201.5</v>
      </c>
      <c r="L17" s="5">
        <v>87</v>
      </c>
      <c r="M17" s="5">
        <v>115</v>
      </c>
      <c r="N17" s="17">
        <v>0</v>
      </c>
      <c r="O17" s="17">
        <v>1</v>
      </c>
    </row>
    <row r="18" spans="1:86">
      <c r="A18" s="1">
        <v>40272</v>
      </c>
      <c r="B18" t="s">
        <v>16</v>
      </c>
      <c r="C18" t="s">
        <v>42</v>
      </c>
      <c r="D18" s="5">
        <v>110</v>
      </c>
      <c r="E18" s="4">
        <v>46</v>
      </c>
      <c r="F18" s="4">
        <v>72</v>
      </c>
      <c r="G18" s="17">
        <v>0</v>
      </c>
      <c r="H18" s="17">
        <v>1</v>
      </c>
      <c r="J18" s="17"/>
      <c r="K18" s="5">
        <v>214</v>
      </c>
      <c r="L18" s="5">
        <v>102</v>
      </c>
      <c r="M18" s="5">
        <v>133</v>
      </c>
      <c r="N18" s="17">
        <v>0</v>
      </c>
      <c r="O18" s="17">
        <v>1</v>
      </c>
    </row>
    <row r="19" spans="1:86">
      <c r="A19" s="1">
        <v>40272</v>
      </c>
      <c r="B19" t="s">
        <v>41</v>
      </c>
      <c r="C19" t="s">
        <v>10</v>
      </c>
      <c r="D19" s="5">
        <v>120.5</v>
      </c>
      <c r="E19" s="4">
        <v>57</v>
      </c>
      <c r="F19" s="4">
        <v>54</v>
      </c>
      <c r="G19" s="17">
        <v>1</v>
      </c>
      <c r="H19" s="17">
        <v>0</v>
      </c>
      <c r="J19" s="17"/>
      <c r="K19" s="5">
        <v>236.5</v>
      </c>
      <c r="L19" s="5">
        <v>113</v>
      </c>
      <c r="M19" s="5">
        <v>112</v>
      </c>
      <c r="N19" s="17">
        <v>1</v>
      </c>
      <c r="O19" s="17">
        <v>0</v>
      </c>
    </row>
    <row r="20" spans="1:86">
      <c r="A20" s="1">
        <v>40274</v>
      </c>
      <c r="B20" t="s">
        <v>41</v>
      </c>
      <c r="C20" t="s">
        <v>43</v>
      </c>
      <c r="D20" s="5">
        <v>112.5</v>
      </c>
      <c r="E20" s="4">
        <v>43</v>
      </c>
      <c r="F20" s="4">
        <v>68</v>
      </c>
      <c r="G20" s="17">
        <v>1</v>
      </c>
      <c r="H20" s="17">
        <v>0</v>
      </c>
      <c r="J20" s="17"/>
      <c r="K20" s="5">
        <v>220</v>
      </c>
      <c r="L20" s="5">
        <v>96</v>
      </c>
      <c r="M20" s="5">
        <v>112</v>
      </c>
      <c r="N20" s="17">
        <v>1</v>
      </c>
      <c r="O20" s="17">
        <v>0</v>
      </c>
      <c r="CH20" s="13"/>
    </row>
    <row r="21" spans="1:86">
      <c r="A21" s="1">
        <v>40275</v>
      </c>
      <c r="B21" t="s">
        <v>12</v>
      </c>
      <c r="C21" t="s">
        <v>42</v>
      </c>
      <c r="D21" s="5">
        <v>111.5</v>
      </c>
      <c r="E21" s="4">
        <v>59</v>
      </c>
      <c r="F21" s="4">
        <v>72</v>
      </c>
      <c r="G21" s="17">
        <v>0</v>
      </c>
      <c r="H21" s="17">
        <v>1</v>
      </c>
      <c r="K21" s="5">
        <v>221</v>
      </c>
      <c r="L21" s="5">
        <v>105</v>
      </c>
      <c r="M21" s="5">
        <v>113</v>
      </c>
      <c r="N21" s="17">
        <v>1</v>
      </c>
      <c r="O21" s="17">
        <v>0</v>
      </c>
    </row>
    <row r="22" spans="1:86">
      <c r="A22" s="1">
        <v>40276</v>
      </c>
      <c r="B22" t="s">
        <v>29</v>
      </c>
      <c r="C22" t="s">
        <v>5</v>
      </c>
      <c r="K22" s="5">
        <v>203.5</v>
      </c>
    </row>
    <row r="24" spans="1:86">
      <c r="I24" s="14"/>
      <c r="J24" s="14"/>
    </row>
    <row r="25" spans="1:86">
      <c r="I25" s="14"/>
      <c r="J25" s="14"/>
    </row>
    <row r="26" spans="1:86">
      <c r="I26" s="14"/>
      <c r="J26" s="14"/>
    </row>
    <row r="27" spans="1:86">
      <c r="I27" s="14"/>
      <c r="J27" s="14"/>
    </row>
    <row r="29" spans="1:86">
      <c r="J29" s="7"/>
    </row>
    <row r="31" spans="1:86">
      <c r="I31" s="14"/>
      <c r="J31" s="14"/>
    </row>
    <row r="32" spans="1:86">
      <c r="I32" s="14"/>
      <c r="J32" s="14"/>
    </row>
    <row r="36" spans="9:10">
      <c r="I36" t="s">
        <v>44</v>
      </c>
    </row>
    <row r="37" spans="9:10">
      <c r="I37" s="14">
        <v>56</v>
      </c>
      <c r="J37" s="14">
        <v>36</v>
      </c>
    </row>
  </sheetData>
  <mergeCells count="59">
    <mergeCell ref="DB1:DP1"/>
    <mergeCell ref="DF2:DG2"/>
    <mergeCell ref="DJ2:DK2"/>
    <mergeCell ref="DJ4:DK4"/>
    <mergeCell ref="DL10:DM10"/>
    <mergeCell ref="DL12:DM12"/>
    <mergeCell ref="DL2:DO8"/>
    <mergeCell ref="R16:S16"/>
    <mergeCell ref="AY4:AZ4"/>
    <mergeCell ref="BF4:BG4"/>
    <mergeCell ref="CA4:CB4"/>
    <mergeCell ref="BT4:BU4"/>
    <mergeCell ref="AM13:AN13"/>
    <mergeCell ref="R13:S13"/>
    <mergeCell ref="CA2:CB2"/>
    <mergeCell ref="CC2:CF8"/>
    <mergeCell ref="CC10:CD10"/>
    <mergeCell ref="CC12:CD12"/>
    <mergeCell ref="BH10:BI10"/>
    <mergeCell ref="BH12:BI12"/>
    <mergeCell ref="BP2:BQ2"/>
    <mergeCell ref="BT2:BU2"/>
    <mergeCell ref="BW2:BX2"/>
    <mergeCell ref="BF2:BG2"/>
    <mergeCell ref="BB2:BC2"/>
    <mergeCell ref="AY2:AZ2"/>
    <mergeCell ref="AU2:AV2"/>
    <mergeCell ref="BH2:BK8"/>
    <mergeCell ref="Z2:AA2"/>
    <mergeCell ref="AD2:AE2"/>
    <mergeCell ref="AM10:AN10"/>
    <mergeCell ref="AG2:AH2"/>
    <mergeCell ref="AK2:AL2"/>
    <mergeCell ref="AM2:AP8"/>
    <mergeCell ref="AD4:AE4"/>
    <mergeCell ref="AK4:AL4"/>
    <mergeCell ref="E2:F2"/>
    <mergeCell ref="I2:J2"/>
    <mergeCell ref="L2:M2"/>
    <mergeCell ref="P2:Q2"/>
    <mergeCell ref="R2:U8"/>
    <mergeCell ref="I4:J4"/>
    <mergeCell ref="P4:Q4"/>
    <mergeCell ref="I5:J5"/>
    <mergeCell ref="I7:J7"/>
    <mergeCell ref="CX2:DA9"/>
    <mergeCell ref="CX11:CY11"/>
    <mergeCell ref="CX13:CY13"/>
    <mergeCell ref="CK2:CL2"/>
    <mergeCell ref="CO2:CP2"/>
    <mergeCell ref="CR2:CS2"/>
    <mergeCell ref="CV2:CW2"/>
    <mergeCell ref="CV4:CW4"/>
    <mergeCell ref="CO4:CP4"/>
    <mergeCell ref="A1:U1"/>
    <mergeCell ref="V1:AP1"/>
    <mergeCell ref="AQ1:BK1"/>
    <mergeCell ref="BL1:CF1"/>
    <mergeCell ref="CG1:DA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A.Militano</dc:creator>
  <cp:lastModifiedBy>A.Militano</cp:lastModifiedBy>
  <dcterms:created xsi:type="dcterms:W3CDTF">2010-03-18T05:43:45Z</dcterms:created>
  <dcterms:modified xsi:type="dcterms:W3CDTF">2010-04-08T07:08:50Z</dcterms:modified>
</cp:coreProperties>
</file>