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0" windowWidth="19095" windowHeight="841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R13" i="1"/>
  <c r="DD3"/>
  <c r="DF11" s="1"/>
  <c r="DC3"/>
  <c r="DE11" s="1"/>
  <c r="CP3"/>
  <c r="CR11" s="1"/>
  <c r="CO3"/>
  <c r="CQ11" s="1"/>
  <c r="CB3"/>
  <c r="CD12" s="1"/>
  <c r="CA3"/>
  <c r="CC12" s="1"/>
  <c r="CD14" s="1"/>
  <c r="BU3"/>
  <c r="BT3"/>
  <c r="BT4" s="1"/>
  <c r="BG3"/>
  <c r="BF3"/>
  <c r="BF4" s="1"/>
  <c r="AZ3"/>
  <c r="BI11" s="1"/>
  <c r="AY3"/>
  <c r="BH11" s="1"/>
  <c r="BI13" s="1"/>
  <c r="AL3"/>
  <c r="AK3"/>
  <c r="AK4" s="1"/>
  <c r="AE3"/>
  <c r="AN9" s="1"/>
  <c r="AD3"/>
  <c r="AM9" s="1"/>
  <c r="Q3"/>
  <c r="S10" s="1"/>
  <c r="P3"/>
  <c r="P4" s="1"/>
  <c r="J3"/>
  <c r="S9" s="1"/>
  <c r="I3"/>
  <c r="DF13" l="1"/>
  <c r="CD15"/>
  <c r="AM11"/>
  <c r="AN11"/>
  <c r="DE9"/>
  <c r="DF9"/>
  <c r="CQ9"/>
  <c r="CR9"/>
  <c r="CC10"/>
  <c r="CD10"/>
  <c r="BI9"/>
  <c r="S24"/>
  <c r="R10"/>
  <c r="R24"/>
  <c r="T24" s="1"/>
  <c r="U10"/>
  <c r="AM12"/>
  <c r="BI14"/>
  <c r="BH12"/>
  <c r="CC13"/>
  <c r="CR14"/>
  <c r="CQ12"/>
  <c r="DF14"/>
  <c r="DE12"/>
  <c r="I4"/>
  <c r="AD4"/>
  <c r="AY4"/>
  <c r="CA4"/>
  <c r="CO4"/>
  <c r="DC4"/>
  <c r="BH9"/>
  <c r="R9" l="1"/>
  <c r="S11"/>
  <c r="AN13"/>
  <c r="AN14"/>
  <c r="R16"/>
  <c r="S12"/>
  <c r="CC11"/>
  <c r="DE10"/>
  <c r="CQ10"/>
  <c r="BH10"/>
  <c r="AM10"/>
  <c r="U9"/>
  <c r="S22" l="1"/>
  <c r="S20"/>
  <c r="S18"/>
  <c r="S16"/>
</calcChain>
</file>

<file path=xl/sharedStrings.xml><?xml version="1.0" encoding="utf-8"?>
<sst xmlns="http://schemas.openxmlformats.org/spreadsheetml/2006/main" count="261" uniqueCount="72">
  <si>
    <r>
      <t>Play </t>
    </r>
    <r>
      <rPr>
        <b/>
        <sz val="11"/>
        <color indexed="63"/>
        <rFont val="Calibri"/>
        <family val="2"/>
      </rPr>
      <t>Over - any team after 3 or more consecutive losses against opponent after 4 or more consecutive losses.</t>
    </r>
  </si>
  <si>
    <t>System 1</t>
  </si>
  <si>
    <t>System 2</t>
  </si>
  <si>
    <t>System 3</t>
  </si>
  <si>
    <t>System 4</t>
  </si>
  <si>
    <t>System 5</t>
  </si>
  <si>
    <t>System 6</t>
  </si>
  <si>
    <t>Date</t>
  </si>
  <si>
    <t>Away</t>
  </si>
  <si>
    <t>Home</t>
  </si>
  <si>
    <t>1st half</t>
  </si>
  <si>
    <t>Halftime Score</t>
  </si>
  <si>
    <t>Under</t>
  </si>
  <si>
    <t>Over</t>
  </si>
  <si>
    <t>YTD</t>
  </si>
  <si>
    <t>Total</t>
  </si>
  <si>
    <t>Final</t>
  </si>
  <si>
    <t>Play UNDER- all teams where the first half total is &gt;100 in a game involving two good free throw shooting teams (76-79%) in a game inolving two good ball handling teams &lt;=14.5 TO's/game</t>
  </si>
  <si>
    <t>1st Half</t>
  </si>
  <si>
    <t>Score</t>
  </si>
  <si>
    <t>U</t>
  </si>
  <si>
    <t>O</t>
  </si>
  <si>
    <t>Play under - any team vs. the 1st half total - who allowed &gt;=50% FG% 3 straight games. (System 3.2)</t>
  </si>
  <si>
    <t>Play Under - all teams where the 1st half total is between 95.5 and 100.5 after allowing a shooting pct of 50% or higher 3 consecutive games. (System 3.3)</t>
  </si>
  <si>
    <t xml:space="preserve">1st half </t>
  </si>
  <si>
    <t>Play UNDER - any team - terrible defensive team (allowing 103+PPG on the season), after a blowout loss by 20 points or more. (S3.4)</t>
  </si>
  <si>
    <t>Play Over - any team in a game involving two poor 3-point shooting teams (&lt;=33%), in a game involving two good ball-handling teams (&lt;=14.5 TPG)</t>
  </si>
  <si>
    <t>since 1996</t>
  </si>
  <si>
    <t>Units</t>
  </si>
  <si>
    <t>Profit</t>
  </si>
  <si>
    <t>All Systems</t>
  </si>
  <si>
    <t>Profits</t>
  </si>
  <si>
    <t>$50 a game</t>
  </si>
  <si>
    <t>$100 a game</t>
  </si>
  <si>
    <t>$500 a game</t>
  </si>
  <si>
    <t>$1000 a game</t>
  </si>
  <si>
    <t>last 6 seasons</t>
  </si>
  <si>
    <t>10-11 Season</t>
  </si>
  <si>
    <t>Over last 6</t>
  </si>
  <si>
    <t>Over last 6 Season</t>
  </si>
  <si>
    <t>Mavs</t>
  </si>
  <si>
    <t>Clippers</t>
  </si>
  <si>
    <t>Wizards</t>
  </si>
  <si>
    <t>Hawks</t>
  </si>
  <si>
    <t>T'Wolves</t>
  </si>
  <si>
    <t>Heat</t>
  </si>
  <si>
    <t>Grizzlies</t>
  </si>
  <si>
    <t>Warriors</t>
  </si>
  <si>
    <t>Magic</t>
  </si>
  <si>
    <t>Pistons</t>
  </si>
  <si>
    <t>Thunder</t>
  </si>
  <si>
    <t>Rockets</t>
  </si>
  <si>
    <t>Lakers</t>
  </si>
  <si>
    <t>Bobcats</t>
  </si>
  <si>
    <t>Raptors</t>
  </si>
  <si>
    <t>Bucks</t>
  </si>
  <si>
    <t>Blazers</t>
  </si>
  <si>
    <t>76ers</t>
  </si>
  <si>
    <t>Cavaliers</t>
  </si>
  <si>
    <t>Celtics</t>
  </si>
  <si>
    <t>Knicks</t>
  </si>
  <si>
    <t>Kings</t>
  </si>
  <si>
    <t>Nets</t>
  </si>
  <si>
    <t>Suns</t>
  </si>
  <si>
    <t>Nuggets</t>
  </si>
  <si>
    <t>Mavericks</t>
  </si>
  <si>
    <t>Spurs</t>
  </si>
  <si>
    <t>Warrios</t>
  </si>
  <si>
    <t>Pacers</t>
  </si>
  <si>
    <t>Bulls</t>
  </si>
  <si>
    <t>Jazz</t>
  </si>
  <si>
    <t>Hornets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</si>
</sst>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164" formatCode="&quot;$&quot;#,##0.00;[Red]&quot;$&quot;#,##0.00"/>
    <numFmt numFmtId="165" formatCode="0.0"/>
    <numFmt numFmtId="166" formatCode="0.0%"/>
    <numFmt numFmtId="167" formatCode="#,##0.00;[Red]#,##0.00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63"/>
      <name val="Calibri"/>
      <family val="2"/>
    </font>
    <font>
      <b/>
      <sz val="14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">
    <xf numFmtId="0" fontId="0" fillId="0" borderId="0" xfId="0"/>
    <xf numFmtId="1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/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/>
    <xf numFmtId="44" fontId="5" fillId="0" borderId="0" xfId="1" applyFont="1" applyAlignment="1"/>
    <xf numFmtId="44" fontId="5" fillId="0" borderId="0" xfId="1" applyFont="1"/>
    <xf numFmtId="164" fontId="5" fillId="0" borderId="0" xfId="1" applyNumberFormat="1" applyFont="1"/>
    <xf numFmtId="164" fontId="0" fillId="0" borderId="0" xfId="0" applyNumberFormat="1"/>
    <xf numFmtId="9" fontId="1" fillId="0" borderId="0" xfId="2" applyFont="1"/>
    <xf numFmtId="44" fontId="6" fillId="0" borderId="0" xfId="1" applyFont="1"/>
    <xf numFmtId="0" fontId="1" fillId="0" borderId="0" xfId="2" applyNumberFormat="1" applyFont="1" applyAlignment="1"/>
    <xf numFmtId="44" fontId="2" fillId="0" borderId="0" xfId="1" applyFont="1"/>
    <xf numFmtId="44" fontId="2" fillId="0" borderId="0" xfId="1" applyFont="1" applyAlignment="1"/>
    <xf numFmtId="9" fontId="0" fillId="0" borderId="0" xfId="2" applyFont="1"/>
    <xf numFmtId="0" fontId="0" fillId="0" borderId="0" xfId="0" applyFont="1"/>
    <xf numFmtId="0" fontId="2" fillId="0" borderId="0" xfId="0" applyFont="1" applyBorder="1"/>
    <xf numFmtId="165" fontId="0" fillId="0" borderId="0" xfId="0" applyNumberFormat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166" fontId="0" fillId="0" borderId="0" xfId="2" applyNumberFormat="1" applyFont="1"/>
    <xf numFmtId="167" fontId="6" fillId="0" borderId="0" xfId="1" applyNumberFormat="1" applyFont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Font="1" applyAlignment="1">
      <alignment horizontal="left"/>
    </xf>
    <xf numFmtId="9" fontId="0" fillId="0" borderId="0" xfId="2" applyFont="1" applyAlignment="1">
      <alignment horizontal="left"/>
    </xf>
    <xf numFmtId="9" fontId="1" fillId="0" borderId="0" xfId="2" applyFont="1" applyAlignment="1"/>
    <xf numFmtId="0" fontId="2" fillId="0" borderId="0" xfId="0" applyFont="1" applyAlignment="1">
      <alignment horizontal="center"/>
    </xf>
    <xf numFmtId="1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9" fontId="2" fillId="0" borderId="0" xfId="2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9" fontId="2" fillId="0" borderId="0" xfId="0" applyNumberFormat="1" applyFont="1" applyAlignment="1">
      <alignment horizontal="center"/>
    </xf>
    <xf numFmtId="9" fontId="1" fillId="0" borderId="0" xfId="2" applyFont="1" applyAlignment="1">
      <alignment horizontal="center"/>
    </xf>
    <xf numFmtId="0" fontId="0" fillId="0" borderId="0" xfId="0" applyAlignment="1">
      <alignment horizontal="center"/>
    </xf>
    <xf numFmtId="9" fontId="1" fillId="0" borderId="0" xfId="2" applyFont="1" applyAlignment="1">
      <alignment horizontal="center" vertic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C37"/>
  <sheetViews>
    <sheetView tabSelected="1" zoomScale="90" zoomScaleNormal="90" workbookViewId="0">
      <selection activeCell="V2" sqref="V2"/>
    </sheetView>
  </sheetViews>
  <sheetFormatPr defaultRowHeight="15"/>
  <cols>
    <col min="1" max="1" width="11.5703125" style="5" bestFit="1" customWidth="1"/>
    <col min="2" max="2" width="9.85546875" customWidth="1"/>
    <col min="3" max="3" width="9.5703125" customWidth="1"/>
    <col min="4" max="4" width="7.42578125" style="6" bestFit="1" customWidth="1"/>
    <col min="5" max="6" width="9.140625" style="7"/>
    <col min="7" max="7" width="6.5703125" style="7" bestFit="1" customWidth="1"/>
    <col min="8" max="8" width="5.28515625" style="7" bestFit="1" customWidth="1"/>
    <col min="9" max="9" width="8.140625" customWidth="1"/>
    <col min="10" max="10" width="9" customWidth="1"/>
    <col min="11" max="11" width="10.42578125" style="6" customWidth="1"/>
    <col min="12" max="13" width="9.140625" style="6"/>
    <col min="14" max="14" width="6.5703125" style="7" bestFit="1" customWidth="1"/>
    <col min="15" max="15" width="5.28515625" style="7" bestFit="1" customWidth="1"/>
    <col min="16" max="16" width="6.7109375" customWidth="1"/>
    <col min="17" max="17" width="8.7109375" customWidth="1"/>
    <col min="19" max="19" width="11.5703125" bestFit="1" customWidth="1"/>
    <col min="20" max="20" width="13.140625" bestFit="1" customWidth="1"/>
    <col min="22" max="22" width="11.5703125" bestFit="1" customWidth="1"/>
    <col min="25" max="25" width="8.42578125" customWidth="1"/>
    <col min="26" max="26" width="6.85546875" customWidth="1"/>
    <col min="27" max="27" width="5.85546875" customWidth="1"/>
    <col min="28" max="28" width="7.28515625" customWidth="1"/>
    <col min="29" max="29" width="6.5703125" customWidth="1"/>
    <col min="32" max="32" width="6.85546875" customWidth="1"/>
    <col min="33" max="33" width="7.85546875" customWidth="1"/>
    <col min="34" max="34" width="6.85546875" customWidth="1"/>
    <col min="42" max="42" width="9.42578125" customWidth="1"/>
    <col min="43" max="43" width="11.5703125" bestFit="1" customWidth="1"/>
    <col min="45" max="45" width="9.140625" customWidth="1"/>
    <col min="46" max="46" width="7.7109375" customWidth="1"/>
    <col min="47" max="47" width="7.140625" customWidth="1"/>
    <col min="48" max="49" width="7.28515625" customWidth="1"/>
    <col min="50" max="50" width="7.140625" customWidth="1"/>
    <col min="51" max="51" width="7.28515625" customWidth="1"/>
    <col min="52" max="52" width="6.5703125" customWidth="1"/>
    <col min="53" max="53" width="7.5703125" customWidth="1"/>
    <col min="54" max="54" width="6.85546875" customWidth="1"/>
    <col min="55" max="55" width="7.7109375" customWidth="1"/>
    <col min="56" max="56" width="7" customWidth="1"/>
    <col min="57" max="57" width="7.7109375" customWidth="1"/>
    <col min="58" max="59" width="9.140625" customWidth="1"/>
    <col min="62" max="62" width="17.28515625" bestFit="1" customWidth="1"/>
    <col min="63" max="63" width="4.140625" customWidth="1"/>
    <col min="64" max="64" width="11.5703125" bestFit="1" customWidth="1"/>
    <col min="65" max="65" width="9.140625" style="27"/>
    <col min="68" max="70" width="5.85546875" customWidth="1"/>
    <col min="71" max="71" width="4.7109375" customWidth="1"/>
    <col min="72" max="72" width="6.5703125" customWidth="1"/>
    <col min="73" max="73" width="6.85546875" customWidth="1"/>
    <col min="74" max="74" width="7.7109375" customWidth="1"/>
    <col min="75" max="77" width="6.5703125" customWidth="1"/>
    <col min="78" max="78" width="7.140625" customWidth="1"/>
    <col min="79" max="80" width="6.5703125" customWidth="1"/>
    <col min="83" max="83" width="12.42578125" bestFit="1" customWidth="1"/>
    <col min="85" max="85" width="11.5703125" bestFit="1" customWidth="1"/>
    <col min="95" max="95" width="12.28515625" bestFit="1" customWidth="1"/>
    <col min="99" max="99" width="11.5703125" bestFit="1" customWidth="1"/>
    <col min="111" max="111" width="12.42578125" bestFit="1" customWidth="1"/>
    <col min="112" max="112" width="9.140625" customWidth="1"/>
    <col min="113" max="113" width="11.5703125" bestFit="1" customWidth="1"/>
    <col min="116" max="116" width="11.42578125" bestFit="1" customWidth="1"/>
  </cols>
  <sheetData>
    <row r="1" spans="1:133" ht="18.75">
      <c r="A1" s="32" t="s">
        <v>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3" t="s">
        <v>2</v>
      </c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 t="s">
        <v>3</v>
      </c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 t="s">
        <v>4</v>
      </c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 t="s">
        <v>5</v>
      </c>
      <c r="CH1" s="33"/>
      <c r="CI1" s="33"/>
      <c r="CJ1" s="33"/>
      <c r="CK1" s="33"/>
      <c r="CL1" s="33"/>
      <c r="CM1" s="33"/>
      <c r="CN1" s="33"/>
      <c r="CO1" s="33"/>
      <c r="CP1" s="33"/>
      <c r="CQ1" s="33"/>
      <c r="CR1" s="33"/>
      <c r="CS1" s="33"/>
      <c r="CT1" s="33"/>
      <c r="CU1" s="33" t="s">
        <v>6</v>
      </c>
      <c r="CV1" s="33"/>
      <c r="CW1" s="33"/>
      <c r="CX1" s="33"/>
      <c r="CY1" s="33"/>
      <c r="CZ1" s="33"/>
      <c r="DA1" s="33"/>
      <c r="DB1" s="33"/>
      <c r="DC1" s="33"/>
      <c r="DD1" s="33"/>
      <c r="DE1" s="33"/>
      <c r="DF1" s="33"/>
      <c r="DG1" s="33"/>
      <c r="DH1" s="33"/>
      <c r="DI1" s="33"/>
      <c r="DJ1" s="33"/>
      <c r="DK1" s="33"/>
      <c r="DL1" s="33"/>
      <c r="DM1" s="33"/>
      <c r="DN1" s="33"/>
      <c r="DO1" s="33"/>
      <c r="DP1" s="33"/>
      <c r="DQ1" s="33"/>
      <c r="DR1" s="33"/>
      <c r="DS1" s="33"/>
      <c r="DT1" s="33"/>
      <c r="DU1" s="33"/>
      <c r="DV1" s="33"/>
      <c r="DW1" s="33"/>
      <c r="DX1" s="33"/>
      <c r="DY1" s="33"/>
      <c r="DZ1" s="33"/>
      <c r="EA1" s="33"/>
      <c r="EB1" s="33"/>
      <c r="EC1" s="33"/>
    </row>
    <row r="2" spans="1:133" ht="13.5" customHeight="1">
      <c r="A2" s="1" t="s">
        <v>7</v>
      </c>
      <c r="B2" s="2" t="s">
        <v>8</v>
      </c>
      <c r="C2" s="2" t="s">
        <v>9</v>
      </c>
      <c r="D2" s="2" t="s">
        <v>10</v>
      </c>
      <c r="E2" s="31" t="s">
        <v>11</v>
      </c>
      <c r="F2" s="31"/>
      <c r="G2" s="2" t="s">
        <v>12</v>
      </c>
      <c r="H2" s="2" t="s">
        <v>13</v>
      </c>
      <c r="I2" s="31" t="s">
        <v>14</v>
      </c>
      <c r="J2" s="31"/>
      <c r="K2" s="2" t="s">
        <v>15</v>
      </c>
      <c r="L2" s="34" t="s">
        <v>16</v>
      </c>
      <c r="M2" s="34"/>
      <c r="N2" s="3" t="s">
        <v>12</v>
      </c>
      <c r="O2" s="3" t="s">
        <v>13</v>
      </c>
      <c r="P2" s="34" t="s">
        <v>14</v>
      </c>
      <c r="Q2" s="34"/>
      <c r="R2" s="35" t="s">
        <v>17</v>
      </c>
      <c r="S2" s="35"/>
      <c r="T2" s="35"/>
      <c r="U2" s="35"/>
      <c r="V2" s="4" t="s">
        <v>7</v>
      </c>
      <c r="W2" s="4" t="s">
        <v>8</v>
      </c>
      <c r="X2" s="4" t="s">
        <v>9</v>
      </c>
      <c r="Y2" s="4" t="s">
        <v>18</v>
      </c>
      <c r="Z2" s="31" t="s">
        <v>19</v>
      </c>
      <c r="AA2" s="31"/>
      <c r="AB2" s="4" t="s">
        <v>20</v>
      </c>
      <c r="AC2" s="4" t="s">
        <v>21</v>
      </c>
      <c r="AD2" s="31" t="s">
        <v>14</v>
      </c>
      <c r="AE2" s="31"/>
      <c r="AF2" s="4" t="s">
        <v>15</v>
      </c>
      <c r="AG2" s="31" t="s">
        <v>19</v>
      </c>
      <c r="AH2" s="31"/>
      <c r="AI2" s="4" t="s">
        <v>20</v>
      </c>
      <c r="AJ2" s="4" t="s">
        <v>21</v>
      </c>
      <c r="AK2" s="31" t="s">
        <v>14</v>
      </c>
      <c r="AL2" s="31"/>
      <c r="AM2" s="35" t="s">
        <v>22</v>
      </c>
      <c r="AN2" s="35"/>
      <c r="AO2" s="35"/>
      <c r="AP2" s="35"/>
      <c r="AQ2" s="4" t="s">
        <v>7</v>
      </c>
      <c r="AR2" s="4" t="s">
        <v>8</v>
      </c>
      <c r="AS2" s="4" t="s">
        <v>9</v>
      </c>
      <c r="AT2" s="4" t="s">
        <v>18</v>
      </c>
      <c r="AU2" s="31" t="s">
        <v>19</v>
      </c>
      <c r="AV2" s="31"/>
      <c r="AW2" s="4" t="s">
        <v>20</v>
      </c>
      <c r="AX2" s="4" t="s">
        <v>21</v>
      </c>
      <c r="AY2" s="31" t="s">
        <v>14</v>
      </c>
      <c r="AZ2" s="31"/>
      <c r="BA2" s="4" t="s">
        <v>15</v>
      </c>
      <c r="BB2" s="31" t="s">
        <v>19</v>
      </c>
      <c r="BC2" s="31"/>
      <c r="BD2" s="4" t="s">
        <v>20</v>
      </c>
      <c r="BE2" s="4" t="s">
        <v>21</v>
      </c>
      <c r="BF2" s="31" t="s">
        <v>14</v>
      </c>
      <c r="BG2" s="31"/>
      <c r="BH2" s="35" t="s">
        <v>23</v>
      </c>
      <c r="BI2" s="35"/>
      <c r="BJ2" s="35"/>
      <c r="BK2" s="35"/>
      <c r="BL2" s="4" t="s">
        <v>7</v>
      </c>
      <c r="BM2" s="26" t="s">
        <v>8</v>
      </c>
      <c r="BN2" s="4" t="s">
        <v>9</v>
      </c>
      <c r="BO2" s="4" t="s">
        <v>24</v>
      </c>
      <c r="BP2" s="31" t="s">
        <v>19</v>
      </c>
      <c r="BQ2" s="31"/>
      <c r="BR2" s="2" t="s">
        <v>20</v>
      </c>
      <c r="BS2" s="2" t="s">
        <v>21</v>
      </c>
      <c r="BT2" s="31" t="s">
        <v>14</v>
      </c>
      <c r="BU2" s="31"/>
      <c r="BV2" s="4" t="s">
        <v>15</v>
      </c>
      <c r="BW2" s="31" t="s">
        <v>19</v>
      </c>
      <c r="BX2" s="31"/>
      <c r="BY2" s="4" t="s">
        <v>20</v>
      </c>
      <c r="BZ2" s="4" t="s">
        <v>21</v>
      </c>
      <c r="CA2" s="31" t="s">
        <v>14</v>
      </c>
      <c r="CB2" s="31"/>
      <c r="CC2" s="35" t="s">
        <v>25</v>
      </c>
      <c r="CD2" s="35"/>
      <c r="CE2" s="35"/>
      <c r="CF2" s="35"/>
      <c r="CG2" s="4" t="s">
        <v>7</v>
      </c>
      <c r="CH2" s="4" t="s">
        <v>8</v>
      </c>
      <c r="CI2" s="4" t="s">
        <v>9</v>
      </c>
      <c r="CJ2" s="4" t="s">
        <v>15</v>
      </c>
      <c r="CK2" s="31" t="s">
        <v>19</v>
      </c>
      <c r="CL2" s="31"/>
      <c r="CM2" s="4" t="s">
        <v>13</v>
      </c>
      <c r="CN2" s="4" t="s">
        <v>12</v>
      </c>
      <c r="CO2" s="31" t="s">
        <v>14</v>
      </c>
      <c r="CP2" s="31"/>
      <c r="CQ2" s="37" t="s">
        <v>26</v>
      </c>
      <c r="CR2" s="37"/>
      <c r="CS2" s="37"/>
      <c r="CT2" s="37"/>
      <c r="CU2" s="4" t="s">
        <v>7</v>
      </c>
      <c r="CV2" s="4" t="s">
        <v>8</v>
      </c>
      <c r="CW2" s="4" t="s">
        <v>9</v>
      </c>
      <c r="CX2" s="4" t="s">
        <v>15</v>
      </c>
      <c r="CY2" s="31" t="s">
        <v>19</v>
      </c>
      <c r="CZ2" s="31"/>
      <c r="DA2" s="4" t="s">
        <v>13</v>
      </c>
      <c r="DB2" s="4" t="s">
        <v>12</v>
      </c>
      <c r="DC2" s="31" t="s">
        <v>14</v>
      </c>
      <c r="DD2" s="31"/>
      <c r="DE2" s="37" t="s">
        <v>0</v>
      </c>
      <c r="DF2" s="37"/>
      <c r="DG2" s="37"/>
      <c r="DH2" s="37"/>
      <c r="DI2" s="1"/>
      <c r="DJ2" s="22"/>
      <c r="DK2" s="22"/>
      <c r="DL2" s="22"/>
      <c r="DM2" s="31"/>
      <c r="DN2" s="31"/>
      <c r="DO2" s="22"/>
      <c r="DP2" s="22"/>
      <c r="DQ2" s="31"/>
      <c r="DR2" s="31"/>
      <c r="DS2" s="22"/>
      <c r="DT2" s="34"/>
      <c r="DU2" s="34"/>
      <c r="DV2" s="23"/>
      <c r="DW2" s="23"/>
      <c r="DX2" s="34"/>
      <c r="DY2" s="34"/>
      <c r="DZ2" s="37"/>
      <c r="EA2" s="37"/>
      <c r="EB2" s="37"/>
      <c r="EC2" s="37"/>
    </row>
    <row r="3" spans="1:133" ht="13.5" customHeight="1">
      <c r="A3" s="5">
        <v>40508</v>
      </c>
      <c r="B3" t="s">
        <v>65</v>
      </c>
      <c r="C3" t="s">
        <v>66</v>
      </c>
      <c r="D3" s="6">
        <v>99</v>
      </c>
      <c r="E3" s="7">
        <v>49</v>
      </c>
      <c r="F3" s="7">
        <v>51</v>
      </c>
      <c r="G3" s="7">
        <v>0</v>
      </c>
      <c r="H3" s="7">
        <v>1</v>
      </c>
      <c r="I3">
        <f>SUM(G3:G101)</f>
        <v>2</v>
      </c>
      <c r="J3">
        <f>SUM(H3:H101)</f>
        <v>5</v>
      </c>
      <c r="K3" s="21">
        <v>196.5</v>
      </c>
      <c r="L3" s="6">
        <v>103</v>
      </c>
      <c r="M3" s="6">
        <v>94</v>
      </c>
      <c r="N3" s="7">
        <v>0</v>
      </c>
      <c r="O3" s="7">
        <v>1</v>
      </c>
      <c r="P3">
        <f>SUM(N3:N101)</f>
        <v>3</v>
      </c>
      <c r="Q3">
        <f>SUM(O3:O101)</f>
        <v>5</v>
      </c>
      <c r="R3" s="35"/>
      <c r="S3" s="35"/>
      <c r="T3" s="35"/>
      <c r="U3" s="35"/>
      <c r="V3" s="5">
        <v>40489</v>
      </c>
      <c r="W3" t="s">
        <v>47</v>
      </c>
      <c r="X3" s="20" t="s">
        <v>49</v>
      </c>
      <c r="Y3">
        <v>103</v>
      </c>
      <c r="Z3">
        <v>45</v>
      </c>
      <c r="AA3">
        <v>49</v>
      </c>
      <c r="AB3">
        <v>1</v>
      </c>
      <c r="AC3">
        <v>0</v>
      </c>
      <c r="AD3">
        <f>SUM(AB3:AB101)</f>
        <v>11</v>
      </c>
      <c r="AE3">
        <f>SUM(AC3:AC101)</f>
        <v>9</v>
      </c>
      <c r="AF3">
        <v>206.5</v>
      </c>
      <c r="AG3">
        <v>97</v>
      </c>
      <c r="AH3">
        <v>102</v>
      </c>
      <c r="AI3">
        <v>1</v>
      </c>
      <c r="AJ3">
        <v>0</v>
      </c>
      <c r="AK3">
        <f>SUM(AI3:AI101)</f>
        <v>11</v>
      </c>
      <c r="AL3">
        <f>SUM(AJ3:AJ101)</f>
        <v>9</v>
      </c>
      <c r="AM3" s="35"/>
      <c r="AN3" s="35"/>
      <c r="AO3" s="35"/>
      <c r="AP3" s="35"/>
      <c r="AQ3" s="5">
        <v>40501</v>
      </c>
      <c r="AR3" t="s">
        <v>62</v>
      </c>
      <c r="AS3" s="4" t="s">
        <v>61</v>
      </c>
      <c r="AT3">
        <v>99</v>
      </c>
      <c r="AU3">
        <v>46</v>
      </c>
      <c r="AV3">
        <v>43</v>
      </c>
      <c r="AW3">
        <v>1</v>
      </c>
      <c r="AX3">
        <v>0</v>
      </c>
      <c r="AY3">
        <f>SUM(AW3:AW101)</f>
        <v>2</v>
      </c>
      <c r="AZ3">
        <f>SUM(AX3:AX101)</f>
        <v>1</v>
      </c>
      <c r="BA3">
        <v>196.5</v>
      </c>
      <c r="BB3">
        <v>81</v>
      </c>
      <c r="BC3">
        <v>86</v>
      </c>
      <c r="BD3">
        <v>1</v>
      </c>
      <c r="BE3">
        <v>0</v>
      </c>
      <c r="BF3">
        <f>SUM(BD3:BD101)</f>
        <v>2</v>
      </c>
      <c r="BG3">
        <f>SUM(BE3:BE101)</f>
        <v>1</v>
      </c>
      <c r="BH3" s="35"/>
      <c r="BI3" s="35"/>
      <c r="BJ3" s="35"/>
      <c r="BK3" s="35"/>
      <c r="BL3" s="5">
        <v>40481</v>
      </c>
      <c r="BM3" s="26" t="s">
        <v>42</v>
      </c>
      <c r="BN3" t="s">
        <v>43</v>
      </c>
      <c r="BO3">
        <v>98</v>
      </c>
      <c r="BP3">
        <v>40</v>
      </c>
      <c r="BQ3">
        <v>44</v>
      </c>
      <c r="BR3">
        <v>1</v>
      </c>
      <c r="BS3">
        <v>0</v>
      </c>
      <c r="BT3">
        <f>SUM(BR3:BR101)</f>
        <v>18</v>
      </c>
      <c r="BU3">
        <f>SUM(BS3:BS101)</f>
        <v>8</v>
      </c>
      <c r="BV3">
        <v>195.5</v>
      </c>
      <c r="BW3">
        <v>95</v>
      </c>
      <c r="BX3">
        <v>99</v>
      </c>
      <c r="BY3">
        <v>1</v>
      </c>
      <c r="BZ3">
        <v>0</v>
      </c>
      <c r="CA3">
        <f>SUM(BY3:BY101)</f>
        <v>16</v>
      </c>
      <c r="CB3">
        <f>SUM(BZ3:BZ101)</f>
        <v>10</v>
      </c>
      <c r="CC3" s="35"/>
      <c r="CD3" s="35"/>
      <c r="CE3" s="35"/>
      <c r="CF3" s="35"/>
      <c r="CG3" s="5">
        <v>40494</v>
      </c>
      <c r="CH3" t="s">
        <v>56</v>
      </c>
      <c r="CI3" t="s">
        <v>50</v>
      </c>
      <c r="CJ3">
        <v>195.5</v>
      </c>
      <c r="CK3">
        <v>108</v>
      </c>
      <c r="CL3">
        <v>110</v>
      </c>
      <c r="CM3">
        <v>1</v>
      </c>
      <c r="CN3">
        <v>0</v>
      </c>
      <c r="CO3">
        <f>SUM(CM3:CM100)</f>
        <v>1</v>
      </c>
      <c r="CP3">
        <f>SUM(CN3:CN100)</f>
        <v>0</v>
      </c>
      <c r="CQ3" s="37"/>
      <c r="CR3" s="37"/>
      <c r="CS3" s="37"/>
      <c r="CT3" s="37"/>
      <c r="CU3" s="5">
        <v>40489</v>
      </c>
      <c r="CV3" t="s">
        <v>44</v>
      </c>
      <c r="CW3" t="s">
        <v>51</v>
      </c>
      <c r="CX3">
        <v>215</v>
      </c>
      <c r="CY3">
        <v>94</v>
      </c>
      <c r="CZ3">
        <v>120</v>
      </c>
      <c r="DA3">
        <v>0</v>
      </c>
      <c r="DB3">
        <v>1</v>
      </c>
      <c r="DC3">
        <f>SUM(DA3:DA1000)</f>
        <v>6</v>
      </c>
      <c r="DD3">
        <f>SUM(DB3:DB1000)</f>
        <v>7</v>
      </c>
      <c r="DE3" s="37"/>
      <c r="DF3" s="37"/>
      <c r="DG3" s="37"/>
      <c r="DH3" s="37"/>
      <c r="DI3" s="5"/>
      <c r="DZ3" s="37"/>
      <c r="EA3" s="37"/>
      <c r="EB3" s="37"/>
      <c r="EC3" s="37"/>
    </row>
    <row r="4" spans="1:133" ht="13.5" customHeight="1">
      <c r="A4" s="5">
        <v>40509</v>
      </c>
      <c r="B4" t="s">
        <v>45</v>
      </c>
      <c r="C4" t="s">
        <v>65</v>
      </c>
      <c r="D4" s="6">
        <v>94</v>
      </c>
      <c r="E4" s="7">
        <v>49</v>
      </c>
      <c r="F4" s="7">
        <v>51</v>
      </c>
      <c r="G4" s="7">
        <v>0</v>
      </c>
      <c r="H4" s="7">
        <v>1</v>
      </c>
      <c r="I4" s="36">
        <f>I3/SUM(I3:J3)</f>
        <v>0.2857142857142857</v>
      </c>
      <c r="J4" s="36"/>
      <c r="K4" s="6">
        <v>188</v>
      </c>
      <c r="L4" s="6">
        <v>95</v>
      </c>
      <c r="M4" s="6">
        <v>107</v>
      </c>
      <c r="N4" s="7">
        <v>0</v>
      </c>
      <c r="O4" s="7">
        <v>1</v>
      </c>
      <c r="P4" s="36">
        <f>P3/SUM(P3:Q3)</f>
        <v>0.375</v>
      </c>
      <c r="Q4" s="36"/>
      <c r="R4" s="35"/>
      <c r="S4" s="35"/>
      <c r="T4" s="35"/>
      <c r="U4" s="35"/>
      <c r="V4" s="5">
        <v>40489</v>
      </c>
      <c r="W4" s="20" t="s">
        <v>44</v>
      </c>
      <c r="X4" t="s">
        <v>51</v>
      </c>
      <c r="Y4">
        <v>108.5</v>
      </c>
      <c r="Z4">
        <v>37</v>
      </c>
      <c r="AA4">
        <v>60</v>
      </c>
      <c r="AB4">
        <v>1</v>
      </c>
      <c r="AC4">
        <v>0</v>
      </c>
      <c r="AD4" s="36">
        <f>AD3/SUM(AD3:AE3)</f>
        <v>0.55000000000000004</v>
      </c>
      <c r="AE4" s="36"/>
      <c r="AF4">
        <v>215</v>
      </c>
      <c r="AG4">
        <v>94</v>
      </c>
      <c r="AH4">
        <v>120</v>
      </c>
      <c r="AI4">
        <v>1</v>
      </c>
      <c r="AJ4">
        <v>0</v>
      </c>
      <c r="AK4" s="38">
        <f>AK3/SUM(AK3:AL3)</f>
        <v>0.55000000000000004</v>
      </c>
      <c r="AL4" s="38"/>
      <c r="AM4" s="35"/>
      <c r="AN4" s="35"/>
      <c r="AO4" s="35"/>
      <c r="AP4" s="35"/>
      <c r="AQ4" s="5">
        <v>40526</v>
      </c>
      <c r="AR4" s="19" t="s">
        <v>43</v>
      </c>
      <c r="AS4" s="4" t="s">
        <v>49</v>
      </c>
      <c r="AT4">
        <v>96.5</v>
      </c>
      <c r="AU4">
        <v>37</v>
      </c>
      <c r="AV4">
        <v>49</v>
      </c>
      <c r="AW4">
        <v>1</v>
      </c>
      <c r="AX4">
        <v>0</v>
      </c>
      <c r="AY4" s="36">
        <f>AY3/SUM(AY3:AZ3)</f>
        <v>0.66666666666666663</v>
      </c>
      <c r="AZ4" s="36"/>
      <c r="BA4">
        <v>187</v>
      </c>
      <c r="BB4">
        <v>80</v>
      </c>
      <c r="BC4">
        <v>103</v>
      </c>
      <c r="BD4">
        <v>1</v>
      </c>
      <c r="BE4">
        <v>0</v>
      </c>
      <c r="BF4" s="36">
        <f>BF3/SUM(BF3:BG3)</f>
        <v>0.66666666666666663</v>
      </c>
      <c r="BG4" s="36"/>
      <c r="BH4" s="35"/>
      <c r="BI4" s="35"/>
      <c r="BJ4" s="35"/>
      <c r="BK4" s="35"/>
      <c r="BL4" s="5">
        <v>40482</v>
      </c>
      <c r="BM4" s="27" t="s">
        <v>40</v>
      </c>
      <c r="BN4" s="4" t="s">
        <v>41</v>
      </c>
      <c r="BO4">
        <v>97</v>
      </c>
      <c r="BP4">
        <v>49</v>
      </c>
      <c r="BQ4">
        <v>47</v>
      </c>
      <c r="BR4">
        <v>1</v>
      </c>
      <c r="BS4">
        <v>0</v>
      </c>
      <c r="BT4" s="36">
        <f>BT3/SUM(BT3:BU3)</f>
        <v>0.69230769230769229</v>
      </c>
      <c r="BU4" s="36"/>
      <c r="BV4">
        <v>193</v>
      </c>
      <c r="BW4">
        <v>99</v>
      </c>
      <c r="BX4">
        <v>83</v>
      </c>
      <c r="BY4">
        <v>1</v>
      </c>
      <c r="BZ4">
        <v>0</v>
      </c>
      <c r="CA4" s="36">
        <f>CA3/SUM(CA3:CB3)</f>
        <v>0.61538461538461542</v>
      </c>
      <c r="CB4" s="36"/>
      <c r="CC4" s="35"/>
      <c r="CD4" s="35"/>
      <c r="CE4" s="35"/>
      <c r="CF4" s="35"/>
      <c r="CG4" s="5"/>
      <c r="CO4" s="36">
        <f>CO3/SUM(CO3:CP3)</f>
        <v>1</v>
      </c>
      <c r="CP4" s="36"/>
      <c r="CQ4" s="37"/>
      <c r="CR4" s="37"/>
      <c r="CS4" s="37"/>
      <c r="CT4" s="37"/>
      <c r="CU4" s="5">
        <v>40492</v>
      </c>
      <c r="CV4" t="s">
        <v>53</v>
      </c>
      <c r="CW4" t="s">
        <v>54</v>
      </c>
      <c r="CX4">
        <v>194.5</v>
      </c>
      <c r="CY4">
        <v>101</v>
      </c>
      <c r="CZ4">
        <v>97</v>
      </c>
      <c r="DA4">
        <v>1</v>
      </c>
      <c r="DB4">
        <v>0</v>
      </c>
      <c r="DC4" s="36">
        <f>DC3/SUM(DC3:DD3)</f>
        <v>0.46153846153846156</v>
      </c>
      <c r="DD4" s="36"/>
      <c r="DE4" s="37"/>
      <c r="DF4" s="37"/>
      <c r="DG4" s="37"/>
      <c r="DH4" s="37"/>
      <c r="DI4" s="5"/>
      <c r="DZ4" s="37"/>
      <c r="EA4" s="37"/>
      <c r="EB4" s="37"/>
      <c r="EC4" s="37"/>
    </row>
    <row r="5" spans="1:133" ht="13.5" customHeight="1">
      <c r="A5" s="5">
        <v>40521</v>
      </c>
      <c r="B5" t="s">
        <v>62</v>
      </c>
      <c r="C5" t="s">
        <v>65</v>
      </c>
      <c r="D5" s="6">
        <v>95</v>
      </c>
      <c r="E5" s="7">
        <v>45</v>
      </c>
      <c r="F5" s="7">
        <v>55</v>
      </c>
      <c r="G5" s="7">
        <v>0</v>
      </c>
      <c r="H5" s="7">
        <v>1</v>
      </c>
      <c r="I5" s="6"/>
      <c r="J5" s="8"/>
      <c r="K5" s="6">
        <v>186</v>
      </c>
      <c r="L5" s="6">
        <v>89</v>
      </c>
      <c r="M5" s="6">
        <v>102</v>
      </c>
      <c r="N5" s="7">
        <v>0</v>
      </c>
      <c r="O5" s="7">
        <v>1</v>
      </c>
      <c r="P5" s="6"/>
      <c r="Q5" s="6"/>
      <c r="R5" s="35"/>
      <c r="S5" s="35"/>
      <c r="T5" s="35"/>
      <c r="U5" s="35"/>
      <c r="V5" s="5">
        <v>40499</v>
      </c>
      <c r="W5" t="s">
        <v>42</v>
      </c>
      <c r="X5" s="4" t="s">
        <v>59</v>
      </c>
      <c r="Y5">
        <v>94.5</v>
      </c>
      <c r="Z5">
        <v>44</v>
      </c>
      <c r="AA5">
        <v>60</v>
      </c>
      <c r="AB5">
        <v>0</v>
      </c>
      <c r="AC5">
        <v>1</v>
      </c>
      <c r="AD5" s="6"/>
      <c r="AE5" s="8"/>
      <c r="AF5" s="8">
        <v>193.5</v>
      </c>
      <c r="AG5" s="8">
        <v>83</v>
      </c>
      <c r="AH5" s="8">
        <v>114</v>
      </c>
      <c r="AI5" s="8">
        <v>0</v>
      </c>
      <c r="AJ5" s="8">
        <v>1</v>
      </c>
      <c r="AK5" s="6"/>
      <c r="AL5" s="8"/>
      <c r="AM5" s="35"/>
      <c r="AN5" s="35"/>
      <c r="AO5" s="35"/>
      <c r="AP5" s="35"/>
      <c r="AQ5" s="5">
        <v>40550</v>
      </c>
      <c r="AR5" s="4" t="s">
        <v>54</v>
      </c>
      <c r="AS5" s="19" t="s">
        <v>59</v>
      </c>
      <c r="AT5">
        <v>95</v>
      </c>
      <c r="AU5">
        <v>45</v>
      </c>
      <c r="AV5">
        <v>67</v>
      </c>
      <c r="AW5">
        <v>0</v>
      </c>
      <c r="AX5">
        <v>1</v>
      </c>
      <c r="BA5">
        <v>187</v>
      </c>
      <c r="BB5">
        <v>102</v>
      </c>
      <c r="BC5">
        <v>122</v>
      </c>
      <c r="BD5">
        <v>0</v>
      </c>
      <c r="BE5">
        <v>1</v>
      </c>
      <c r="BH5" s="35"/>
      <c r="BI5" s="35"/>
      <c r="BJ5" s="35"/>
      <c r="BK5" s="35"/>
      <c r="BL5" s="5">
        <v>40484</v>
      </c>
      <c r="BM5" s="26" t="s">
        <v>44</v>
      </c>
      <c r="BN5" t="s">
        <v>45</v>
      </c>
      <c r="BO5">
        <v>97</v>
      </c>
      <c r="BP5">
        <v>53</v>
      </c>
      <c r="BQ5">
        <v>69</v>
      </c>
      <c r="BR5">
        <v>0</v>
      </c>
      <c r="BS5">
        <v>1</v>
      </c>
      <c r="BV5">
        <v>193</v>
      </c>
      <c r="BW5">
        <v>97</v>
      </c>
      <c r="BX5">
        <v>129</v>
      </c>
      <c r="BY5">
        <v>0</v>
      </c>
      <c r="BZ5">
        <v>1</v>
      </c>
      <c r="CC5" s="35"/>
      <c r="CD5" s="35"/>
      <c r="CE5" s="35"/>
      <c r="CF5" s="35"/>
      <c r="CG5" s="5"/>
      <c r="CQ5" s="37"/>
      <c r="CR5" s="37"/>
      <c r="CS5" s="37"/>
      <c r="CT5" s="37"/>
      <c r="CU5" s="5">
        <v>40499</v>
      </c>
      <c r="CV5" t="s">
        <v>60</v>
      </c>
      <c r="CW5" t="s">
        <v>61</v>
      </c>
      <c r="CX5">
        <v>209</v>
      </c>
      <c r="CY5">
        <v>113</v>
      </c>
      <c r="CZ5">
        <v>106</v>
      </c>
      <c r="DA5">
        <v>1</v>
      </c>
      <c r="DB5">
        <v>0</v>
      </c>
      <c r="DE5" s="37"/>
      <c r="DF5" s="37"/>
      <c r="DG5" s="37"/>
      <c r="DH5" s="37"/>
      <c r="DI5" s="5"/>
      <c r="DZ5" s="37"/>
      <c r="EA5" s="37"/>
      <c r="EB5" s="37"/>
      <c r="EC5" s="37"/>
    </row>
    <row r="6" spans="1:133" ht="13.5" customHeight="1">
      <c r="A6" s="5">
        <v>40531</v>
      </c>
      <c r="B6" t="s">
        <v>43</v>
      </c>
      <c r="C6" t="s">
        <v>62</v>
      </c>
      <c r="D6" s="6">
        <v>93</v>
      </c>
      <c r="E6" s="7">
        <v>43</v>
      </c>
      <c r="F6" s="7">
        <v>43</v>
      </c>
      <c r="G6" s="7">
        <v>1</v>
      </c>
      <c r="H6" s="7">
        <v>0</v>
      </c>
      <c r="I6" s="6"/>
      <c r="J6" s="9"/>
      <c r="K6" s="6">
        <v>184</v>
      </c>
      <c r="L6" s="6">
        <v>82</v>
      </c>
      <c r="M6" s="6">
        <v>88</v>
      </c>
      <c r="N6" s="7">
        <v>1</v>
      </c>
      <c r="O6" s="7">
        <v>0</v>
      </c>
      <c r="P6" s="6"/>
      <c r="Q6" s="10"/>
      <c r="R6" s="35"/>
      <c r="S6" s="35"/>
      <c r="T6" s="35"/>
      <c r="U6" s="35"/>
      <c r="V6" s="5">
        <v>40499</v>
      </c>
      <c r="W6" s="4" t="s">
        <v>54</v>
      </c>
      <c r="X6" s="19" t="s">
        <v>57</v>
      </c>
      <c r="Y6">
        <v>104</v>
      </c>
      <c r="Z6">
        <v>46</v>
      </c>
      <c r="AA6">
        <v>47</v>
      </c>
      <c r="AB6">
        <v>1</v>
      </c>
      <c r="AC6">
        <v>0</v>
      </c>
      <c r="AD6" s="6"/>
      <c r="AE6" s="10"/>
      <c r="AF6">
        <v>207.5</v>
      </c>
      <c r="AG6" s="8">
        <v>94</v>
      </c>
      <c r="AH6" s="8">
        <v>86</v>
      </c>
      <c r="AI6" s="8">
        <v>1</v>
      </c>
      <c r="AJ6" s="8">
        <v>0</v>
      </c>
      <c r="AK6" s="6"/>
      <c r="AL6" s="11"/>
      <c r="AM6" s="35"/>
      <c r="AN6" s="35"/>
      <c r="AO6" s="35"/>
      <c r="AP6" s="35"/>
      <c r="AZ6" s="12"/>
      <c r="BG6" s="12"/>
      <c r="BH6" s="35"/>
      <c r="BI6" s="35"/>
      <c r="BJ6" s="35"/>
      <c r="BK6" s="35"/>
      <c r="BL6" s="5">
        <v>40485</v>
      </c>
      <c r="BM6" s="27" t="s">
        <v>46</v>
      </c>
      <c r="BN6" s="4" t="s">
        <v>47</v>
      </c>
      <c r="BO6">
        <v>110</v>
      </c>
      <c r="BP6">
        <v>52</v>
      </c>
      <c r="BQ6">
        <v>57</v>
      </c>
      <c r="BR6">
        <v>1</v>
      </c>
      <c r="BS6">
        <v>0</v>
      </c>
      <c r="BV6">
        <v>219</v>
      </c>
      <c r="BW6">
        <v>109</v>
      </c>
      <c r="BX6">
        <v>115</v>
      </c>
      <c r="BY6">
        <v>0</v>
      </c>
      <c r="BZ6">
        <v>1</v>
      </c>
      <c r="CC6" s="35"/>
      <c r="CD6" s="35"/>
      <c r="CE6" s="35"/>
      <c r="CF6" s="35"/>
      <c r="CQ6" s="37"/>
      <c r="CR6" s="37"/>
      <c r="CS6" s="37"/>
      <c r="CT6" s="37"/>
      <c r="CU6" s="5">
        <v>40501</v>
      </c>
      <c r="CV6" t="s">
        <v>46</v>
      </c>
      <c r="CW6" t="s">
        <v>42</v>
      </c>
      <c r="CX6">
        <v>199</v>
      </c>
      <c r="CY6">
        <v>86</v>
      </c>
      <c r="CZ6">
        <v>89</v>
      </c>
      <c r="DA6">
        <v>0</v>
      </c>
      <c r="DE6" s="37"/>
      <c r="DF6" s="37"/>
      <c r="DG6" s="37"/>
      <c r="DH6" s="37"/>
      <c r="DI6" s="5"/>
      <c r="DZ6" s="37"/>
      <c r="EA6" s="37"/>
      <c r="EB6" s="37"/>
      <c r="EC6" s="37"/>
    </row>
    <row r="7" spans="1:133" ht="13.5" customHeight="1">
      <c r="A7" s="5">
        <v>40534</v>
      </c>
      <c r="B7" t="s">
        <v>64</v>
      </c>
      <c r="C7" t="s">
        <v>66</v>
      </c>
      <c r="D7" s="6">
        <v>107.5</v>
      </c>
      <c r="E7" s="7">
        <v>56</v>
      </c>
      <c r="F7" s="7">
        <v>59</v>
      </c>
      <c r="G7" s="7">
        <v>0</v>
      </c>
      <c r="H7" s="7">
        <v>1</v>
      </c>
      <c r="I7" s="30"/>
      <c r="J7" s="30"/>
      <c r="K7" s="6">
        <v>213.5</v>
      </c>
      <c r="L7" s="6">
        <v>103</v>
      </c>
      <c r="M7" s="6">
        <v>109</v>
      </c>
      <c r="N7" s="7">
        <v>1</v>
      </c>
      <c r="O7" s="7">
        <v>0</v>
      </c>
      <c r="R7" s="35"/>
      <c r="S7" s="35"/>
      <c r="T7" s="35"/>
      <c r="U7" s="35"/>
      <c r="V7" s="5">
        <v>40501</v>
      </c>
      <c r="W7" t="s">
        <v>62</v>
      </c>
      <c r="X7" s="4" t="s">
        <v>61</v>
      </c>
      <c r="Y7">
        <v>99</v>
      </c>
      <c r="Z7">
        <v>46</v>
      </c>
      <c r="AA7">
        <v>43</v>
      </c>
      <c r="AB7">
        <v>1</v>
      </c>
      <c r="AC7">
        <v>0</v>
      </c>
      <c r="AF7">
        <v>196.5</v>
      </c>
      <c r="AG7" s="8">
        <v>81</v>
      </c>
      <c r="AH7" s="8">
        <v>86</v>
      </c>
      <c r="AI7" s="8">
        <v>1</v>
      </c>
      <c r="AJ7" s="8">
        <v>0</v>
      </c>
      <c r="AM7" s="35"/>
      <c r="AN7" s="35"/>
      <c r="AO7" s="35"/>
      <c r="AP7" s="35"/>
      <c r="BH7" s="35"/>
      <c r="BI7" s="35"/>
      <c r="BJ7" s="35"/>
      <c r="BK7" s="35"/>
      <c r="BL7" s="5">
        <v>40485</v>
      </c>
      <c r="BM7" s="26" t="s">
        <v>44</v>
      </c>
      <c r="BN7" t="s">
        <v>48</v>
      </c>
      <c r="BO7">
        <v>103</v>
      </c>
      <c r="BP7">
        <v>45</v>
      </c>
      <c r="BQ7">
        <v>78</v>
      </c>
      <c r="BR7">
        <v>0</v>
      </c>
      <c r="BS7">
        <v>1</v>
      </c>
      <c r="BV7">
        <v>204.5</v>
      </c>
      <c r="BW7">
        <v>86</v>
      </c>
      <c r="BX7">
        <v>128</v>
      </c>
      <c r="BY7">
        <v>0</v>
      </c>
      <c r="BZ7">
        <v>1</v>
      </c>
      <c r="CC7" s="35"/>
      <c r="CD7" s="35"/>
      <c r="CE7" s="35"/>
      <c r="CF7" s="35"/>
      <c r="CQ7" s="37"/>
      <c r="CR7" s="37"/>
      <c r="CS7" s="37"/>
      <c r="CT7" s="37"/>
      <c r="CU7" s="5">
        <v>40506</v>
      </c>
      <c r="CV7" t="s">
        <v>47</v>
      </c>
      <c r="CW7" t="s">
        <v>51</v>
      </c>
      <c r="CX7">
        <v>215.5</v>
      </c>
      <c r="CY7">
        <v>101</v>
      </c>
      <c r="CZ7">
        <v>111</v>
      </c>
      <c r="DA7">
        <v>0</v>
      </c>
      <c r="DB7">
        <v>1</v>
      </c>
      <c r="DE7" s="37"/>
      <c r="DF7" s="37"/>
      <c r="DG7" s="37"/>
      <c r="DH7" s="37"/>
      <c r="DZ7" s="37"/>
      <c r="EA7" s="37"/>
      <c r="EB7" s="37"/>
      <c r="EC7" s="37"/>
    </row>
    <row r="8" spans="1:133" ht="13.5" customHeight="1">
      <c r="A8" s="5">
        <v>40538</v>
      </c>
      <c r="B8" t="s">
        <v>57</v>
      </c>
      <c r="C8" t="s">
        <v>64</v>
      </c>
      <c r="I8" s="7"/>
      <c r="K8" s="6">
        <v>207.5</v>
      </c>
      <c r="L8" s="6">
        <v>95</v>
      </c>
      <c r="M8" s="6">
        <v>89</v>
      </c>
      <c r="N8" s="7">
        <v>1</v>
      </c>
      <c r="O8" s="7">
        <v>0</v>
      </c>
      <c r="R8" s="35"/>
      <c r="S8" s="35"/>
      <c r="T8" s="35"/>
      <c r="U8" s="35"/>
      <c r="V8" s="5">
        <v>40502</v>
      </c>
      <c r="W8" s="19" t="s">
        <v>60</v>
      </c>
      <c r="X8" s="4" t="s">
        <v>41</v>
      </c>
      <c r="Y8">
        <v>107</v>
      </c>
      <c r="Z8">
        <v>58</v>
      </c>
      <c r="AA8">
        <v>53</v>
      </c>
      <c r="AB8">
        <v>0</v>
      </c>
      <c r="AC8">
        <v>1</v>
      </c>
      <c r="AF8">
        <v>210</v>
      </c>
      <c r="AG8" s="8">
        <v>124</v>
      </c>
      <c r="AH8" s="8">
        <v>115</v>
      </c>
      <c r="AI8" s="8">
        <v>0</v>
      </c>
      <c r="AJ8" s="8">
        <v>1</v>
      </c>
      <c r="AM8" s="35"/>
      <c r="AN8" s="35"/>
      <c r="AO8" s="35"/>
      <c r="AP8" s="35"/>
      <c r="BH8" s="35"/>
      <c r="BI8" s="35"/>
      <c r="BJ8" s="35"/>
      <c r="BK8" s="35"/>
      <c r="BL8" s="5">
        <v>40485</v>
      </c>
      <c r="BM8" s="26" t="s">
        <v>49</v>
      </c>
      <c r="BN8" t="s">
        <v>43</v>
      </c>
      <c r="BO8">
        <v>97</v>
      </c>
      <c r="BP8">
        <v>48</v>
      </c>
      <c r="BQ8">
        <v>44</v>
      </c>
      <c r="BR8">
        <v>1</v>
      </c>
      <c r="BS8">
        <v>0</v>
      </c>
      <c r="BV8">
        <v>195.5</v>
      </c>
      <c r="BW8">
        <v>85</v>
      </c>
      <c r="BX8">
        <v>94</v>
      </c>
      <c r="BY8">
        <v>1</v>
      </c>
      <c r="BZ8">
        <v>0</v>
      </c>
      <c r="CC8" s="35"/>
      <c r="CD8" s="35"/>
      <c r="CE8" s="35"/>
      <c r="CF8" s="35"/>
      <c r="CQ8" s="37"/>
      <c r="CR8" s="37"/>
      <c r="CS8" s="37"/>
      <c r="CT8" s="37"/>
      <c r="CU8" s="5">
        <v>40509</v>
      </c>
      <c r="CV8" t="s">
        <v>67</v>
      </c>
      <c r="CW8" t="s">
        <v>44</v>
      </c>
      <c r="CX8">
        <v>219</v>
      </c>
      <c r="CY8">
        <v>104</v>
      </c>
      <c r="CZ8">
        <v>94</v>
      </c>
      <c r="DA8">
        <v>0</v>
      </c>
      <c r="DB8">
        <v>1</v>
      </c>
      <c r="DE8" s="37"/>
      <c r="DF8" s="37"/>
      <c r="DG8" s="37"/>
      <c r="DH8" s="37"/>
      <c r="DZ8" s="37"/>
      <c r="EA8" s="37"/>
      <c r="EB8" s="37"/>
      <c r="EC8" s="37"/>
    </row>
    <row r="9" spans="1:133">
      <c r="A9" s="5">
        <v>40542</v>
      </c>
      <c r="B9" t="s">
        <v>66</v>
      </c>
      <c r="C9" t="s">
        <v>65</v>
      </c>
      <c r="D9" s="6">
        <v>97</v>
      </c>
      <c r="E9" s="7">
        <v>53</v>
      </c>
      <c r="F9" s="7">
        <v>47</v>
      </c>
      <c r="G9" s="7">
        <v>0</v>
      </c>
      <c r="H9" s="7">
        <v>1</v>
      </c>
      <c r="J9" s="7"/>
      <c r="K9" s="6">
        <v>190.5</v>
      </c>
      <c r="L9" s="6">
        <v>99</v>
      </c>
      <c r="M9" s="6">
        <v>93</v>
      </c>
      <c r="N9" s="7">
        <v>0</v>
      </c>
      <c r="O9" s="7">
        <v>1</v>
      </c>
      <c r="R9">
        <f>SUM(399+R10)</f>
        <v>402</v>
      </c>
      <c r="S9">
        <f>SUM(281+J3)</f>
        <v>286</v>
      </c>
      <c r="T9" t="s">
        <v>36</v>
      </c>
      <c r="U9" s="13">
        <f>R9/SUM(R9:S9)</f>
        <v>0.58430232558139539</v>
      </c>
      <c r="V9" s="5">
        <v>40504</v>
      </c>
      <c r="W9" s="4" t="s">
        <v>63</v>
      </c>
      <c r="X9" s="19" t="s">
        <v>51</v>
      </c>
      <c r="Y9">
        <v>105.5</v>
      </c>
      <c r="Z9">
        <v>59</v>
      </c>
      <c r="AA9">
        <v>45</v>
      </c>
      <c r="AB9">
        <v>1</v>
      </c>
      <c r="AC9">
        <v>0</v>
      </c>
      <c r="AF9">
        <v>212.5</v>
      </c>
      <c r="AG9" s="8">
        <v>123</v>
      </c>
      <c r="AH9" s="8">
        <v>116</v>
      </c>
      <c r="AI9" s="8">
        <v>0</v>
      </c>
      <c r="AJ9" s="8">
        <v>1</v>
      </c>
      <c r="AM9">
        <f>SUM(251+AD3)</f>
        <v>262</v>
      </c>
      <c r="AN9">
        <f>SUM(169+AE3)</f>
        <v>178</v>
      </c>
      <c r="BH9">
        <f>SUM(43+AY3)</f>
        <v>45</v>
      </c>
      <c r="BI9">
        <f>SUM(20+AZ3)</f>
        <v>21</v>
      </c>
      <c r="BJ9" t="s">
        <v>39</v>
      </c>
      <c r="BL9" s="5">
        <v>40485</v>
      </c>
      <c r="BM9" s="26" t="s">
        <v>50</v>
      </c>
      <c r="BN9" t="s">
        <v>41</v>
      </c>
      <c r="BO9">
        <v>98.5</v>
      </c>
      <c r="BP9">
        <v>43</v>
      </c>
      <c r="BQ9">
        <v>53</v>
      </c>
      <c r="BR9">
        <v>1</v>
      </c>
      <c r="BS9">
        <v>0</v>
      </c>
      <c r="BV9">
        <v>195.5</v>
      </c>
      <c r="BW9">
        <v>92</v>
      </c>
      <c r="BX9">
        <v>107</v>
      </c>
      <c r="BY9">
        <v>0</v>
      </c>
      <c r="BZ9">
        <v>1</v>
      </c>
      <c r="CC9" s="35"/>
      <c r="CD9" s="35"/>
      <c r="CE9" s="35"/>
      <c r="CF9" s="35"/>
      <c r="CQ9">
        <f>SUM(120+CO3)</f>
        <v>121</v>
      </c>
      <c r="CR9">
        <f>SUM(67+CP3)</f>
        <v>67</v>
      </c>
      <c r="CU9" s="5">
        <v>40515</v>
      </c>
      <c r="CV9" t="s">
        <v>56</v>
      </c>
      <c r="CW9" t="s">
        <v>42</v>
      </c>
      <c r="CX9">
        <v>194</v>
      </c>
      <c r="CY9">
        <v>79</v>
      </c>
      <c r="CZ9">
        <v>83</v>
      </c>
      <c r="DA9">
        <v>0</v>
      </c>
      <c r="DB9">
        <v>1</v>
      </c>
      <c r="DE9">
        <f>SUM(126+DC3)</f>
        <v>132</v>
      </c>
      <c r="DF9">
        <f>SUM(70+DD3)</f>
        <v>77</v>
      </c>
    </row>
    <row r="10" spans="1:133">
      <c r="A10" s="5">
        <v>40548</v>
      </c>
      <c r="B10" t="s">
        <v>43</v>
      </c>
      <c r="C10" t="s">
        <v>70</v>
      </c>
      <c r="D10" s="6">
        <v>97</v>
      </c>
      <c r="E10" s="7">
        <v>55</v>
      </c>
      <c r="F10" s="7">
        <v>41</v>
      </c>
      <c r="G10" s="7">
        <v>1</v>
      </c>
      <c r="H10" s="7">
        <v>0</v>
      </c>
      <c r="I10" s="7"/>
      <c r="K10" s="6">
        <v>191</v>
      </c>
      <c r="L10" s="6">
        <v>110</v>
      </c>
      <c r="M10" s="6">
        <v>87</v>
      </c>
      <c r="N10" s="7">
        <v>0</v>
      </c>
      <c r="O10" s="7">
        <v>1</v>
      </c>
      <c r="R10">
        <f>SUM(P3)</f>
        <v>3</v>
      </c>
      <c r="S10">
        <f>SUM(Q3)</f>
        <v>5</v>
      </c>
      <c r="T10" t="s">
        <v>37</v>
      </c>
      <c r="U10" s="13">
        <f>R10/SUM(R10:S10)</f>
        <v>0.375</v>
      </c>
      <c r="V10" s="5">
        <v>40515</v>
      </c>
      <c r="W10" s="19" t="s">
        <v>68</v>
      </c>
      <c r="X10" s="4" t="s">
        <v>63</v>
      </c>
      <c r="Y10">
        <v>109</v>
      </c>
      <c r="Z10">
        <v>59</v>
      </c>
      <c r="AA10">
        <v>52</v>
      </c>
      <c r="AB10">
        <v>0</v>
      </c>
      <c r="AC10">
        <v>1</v>
      </c>
      <c r="AF10">
        <v>214</v>
      </c>
      <c r="AG10" s="8">
        <v>97</v>
      </c>
      <c r="AH10" s="8">
        <v>105</v>
      </c>
      <c r="AI10" s="8">
        <v>1</v>
      </c>
      <c r="AJ10" s="8">
        <v>0</v>
      </c>
      <c r="AM10" s="39">
        <f>AM9/SUM(AM9+AN9)</f>
        <v>0.59545454545454546</v>
      </c>
      <c r="AN10" s="39"/>
      <c r="AO10" t="s">
        <v>27</v>
      </c>
      <c r="BH10" s="39">
        <f>BH9/SUM(BH9:BI9)</f>
        <v>0.68181818181818177</v>
      </c>
      <c r="BI10" s="39"/>
      <c r="BL10" s="5">
        <v>40487</v>
      </c>
      <c r="BM10" s="28" t="s">
        <v>43</v>
      </c>
      <c r="BN10" s="4" t="s">
        <v>44</v>
      </c>
      <c r="BO10">
        <v>103.5</v>
      </c>
      <c r="BP10">
        <v>56</v>
      </c>
      <c r="BQ10">
        <v>51</v>
      </c>
      <c r="BR10">
        <v>0</v>
      </c>
      <c r="BS10">
        <v>1</v>
      </c>
      <c r="BV10">
        <v>205</v>
      </c>
      <c r="BW10">
        <v>113</v>
      </c>
      <c r="BX10">
        <v>103</v>
      </c>
      <c r="BY10">
        <v>0</v>
      </c>
      <c r="BZ10">
        <v>1</v>
      </c>
      <c r="CC10">
        <f>SUM(141+CA3)</f>
        <v>157</v>
      </c>
      <c r="CD10">
        <f>SUM(83+CB3)</f>
        <v>93</v>
      </c>
      <c r="CQ10" s="39">
        <f>CQ9/SUM(CQ9:CR9)</f>
        <v>0.6436170212765957</v>
      </c>
      <c r="CR10" s="39"/>
      <c r="CS10" t="s">
        <v>27</v>
      </c>
      <c r="CU10" s="5">
        <v>40515</v>
      </c>
      <c r="CV10" t="s">
        <v>61</v>
      </c>
      <c r="CW10" t="s">
        <v>52</v>
      </c>
      <c r="CX10">
        <v>200</v>
      </c>
      <c r="CY10">
        <v>80</v>
      </c>
      <c r="CZ10">
        <v>113</v>
      </c>
      <c r="DA10">
        <v>0</v>
      </c>
      <c r="DB10">
        <v>1</v>
      </c>
      <c r="DE10" s="39">
        <f>DE9/SUM(DE9+DF9)</f>
        <v>0.63157894736842102</v>
      </c>
      <c r="DF10" s="39"/>
      <c r="DG10" t="s">
        <v>38</v>
      </c>
    </row>
    <row r="11" spans="1:133">
      <c r="I11" s="7"/>
      <c r="R11" t="s">
        <v>28</v>
      </c>
      <c r="S11">
        <f>(R10*0.909)-S10</f>
        <v>-2.2729999999999997</v>
      </c>
      <c r="V11" s="5">
        <v>40517</v>
      </c>
      <c r="W11" s="4" t="s">
        <v>58</v>
      </c>
      <c r="X11" s="19" t="s">
        <v>49</v>
      </c>
      <c r="Y11">
        <v>93.5</v>
      </c>
      <c r="Z11">
        <v>46</v>
      </c>
      <c r="AA11">
        <v>51</v>
      </c>
      <c r="AB11">
        <v>0</v>
      </c>
      <c r="AF11">
        <v>192.5</v>
      </c>
      <c r="AG11" s="8">
        <v>92</v>
      </c>
      <c r="AH11" s="8">
        <v>102</v>
      </c>
      <c r="AI11" s="8">
        <v>0</v>
      </c>
      <c r="AM11">
        <f>AD3</f>
        <v>11</v>
      </c>
      <c r="AN11">
        <f>AE3</f>
        <v>9</v>
      </c>
      <c r="BH11">
        <f>AY3</f>
        <v>2</v>
      </c>
      <c r="BI11">
        <f>AZ3</f>
        <v>1</v>
      </c>
      <c r="BJ11" t="s">
        <v>37</v>
      </c>
      <c r="BL11" s="5">
        <v>40490</v>
      </c>
      <c r="BM11" s="26" t="s">
        <v>44</v>
      </c>
      <c r="BN11" t="s">
        <v>52</v>
      </c>
      <c r="BO11">
        <v>108</v>
      </c>
      <c r="BP11">
        <v>52</v>
      </c>
      <c r="BQ11">
        <v>58</v>
      </c>
      <c r="BR11">
        <v>0</v>
      </c>
      <c r="BS11">
        <v>1</v>
      </c>
      <c r="BV11">
        <v>217.5</v>
      </c>
      <c r="BW11">
        <v>94</v>
      </c>
      <c r="BX11">
        <v>99</v>
      </c>
      <c r="BY11">
        <v>1</v>
      </c>
      <c r="BZ11">
        <v>0</v>
      </c>
      <c r="CC11" s="39">
        <f>CC10/SUM(CC10:CD10)</f>
        <v>0.628</v>
      </c>
      <c r="CD11" s="39"/>
      <c r="CE11" t="s">
        <v>38</v>
      </c>
      <c r="CQ11">
        <f>CO3</f>
        <v>1</v>
      </c>
      <c r="CR11">
        <f>CP3</f>
        <v>0</v>
      </c>
      <c r="CU11" s="5">
        <v>40517</v>
      </c>
      <c r="CV11" t="s">
        <v>58</v>
      </c>
      <c r="CW11" t="s">
        <v>49</v>
      </c>
      <c r="CX11">
        <v>192.5</v>
      </c>
      <c r="CY11">
        <v>92</v>
      </c>
      <c r="CZ11">
        <v>102</v>
      </c>
      <c r="DB11">
        <v>0</v>
      </c>
      <c r="DE11">
        <f>DC3</f>
        <v>6</v>
      </c>
      <c r="DF11">
        <f>DD3</f>
        <v>7</v>
      </c>
    </row>
    <row r="12" spans="1:133">
      <c r="I12" s="7"/>
      <c r="R12" t="s">
        <v>29</v>
      </c>
      <c r="S12" s="14">
        <f>S11*45.45</f>
        <v>-103.30784999999999</v>
      </c>
      <c r="V12" s="5">
        <v>40522</v>
      </c>
      <c r="W12" s="4" t="s">
        <v>64</v>
      </c>
      <c r="X12" s="19" t="s">
        <v>54</v>
      </c>
      <c r="Y12">
        <v>109.5</v>
      </c>
      <c r="Z12">
        <v>74</v>
      </c>
      <c r="AA12">
        <v>65</v>
      </c>
      <c r="AB12">
        <v>0</v>
      </c>
      <c r="AC12">
        <v>1</v>
      </c>
      <c r="AF12">
        <v>216.5</v>
      </c>
      <c r="AG12" s="8">
        <v>123</v>
      </c>
      <c r="AH12" s="8">
        <v>116</v>
      </c>
      <c r="AI12" s="8">
        <v>0</v>
      </c>
      <c r="AJ12">
        <v>1</v>
      </c>
      <c r="AM12" s="41">
        <f>AM11/SUM(AM11:AN11)</f>
        <v>0.55000000000000004</v>
      </c>
      <c r="AN12" s="41"/>
      <c r="AO12" t="s">
        <v>37</v>
      </c>
      <c r="BH12" s="39">
        <f>BH11/SUM(BH11:BI11)</f>
        <v>0.66666666666666663</v>
      </c>
      <c r="BI12" s="39"/>
      <c r="BL12" s="5">
        <v>40495</v>
      </c>
      <c r="BM12" s="26" t="s">
        <v>47</v>
      </c>
      <c r="BN12" s="19" t="s">
        <v>55</v>
      </c>
      <c r="BO12">
        <v>101</v>
      </c>
      <c r="BP12">
        <v>30</v>
      </c>
      <c r="BQ12">
        <v>43</v>
      </c>
      <c r="BR12">
        <v>1</v>
      </c>
      <c r="BS12">
        <v>0</v>
      </c>
      <c r="BV12">
        <v>204</v>
      </c>
      <c r="BW12">
        <v>72</v>
      </c>
      <c r="BX12">
        <v>79</v>
      </c>
      <c r="BY12">
        <v>1</v>
      </c>
      <c r="BZ12">
        <v>0</v>
      </c>
      <c r="CC12">
        <f>CA3</f>
        <v>16</v>
      </c>
      <c r="CD12">
        <f>CB3</f>
        <v>10</v>
      </c>
      <c r="CQ12" s="39">
        <f>CQ11/SUM(CQ11:CR11)</f>
        <v>1</v>
      </c>
      <c r="CR12" s="39"/>
      <c r="CS12" t="s">
        <v>37</v>
      </c>
      <c r="CU12" s="5">
        <v>40522</v>
      </c>
      <c r="CV12" t="s">
        <v>54</v>
      </c>
      <c r="CW12" t="s">
        <v>49</v>
      </c>
      <c r="CX12">
        <v>201.5</v>
      </c>
      <c r="CY12">
        <v>120</v>
      </c>
      <c r="CZ12">
        <v>116</v>
      </c>
      <c r="DA12">
        <v>1</v>
      </c>
      <c r="DB12">
        <v>0</v>
      </c>
      <c r="DE12" s="39">
        <f>DE11/SUM(DE11:DF11)</f>
        <v>0.46153846153846156</v>
      </c>
      <c r="DF12" s="39"/>
      <c r="DG12" t="s">
        <v>37</v>
      </c>
    </row>
    <row r="13" spans="1:133">
      <c r="J13" s="7"/>
      <c r="R13" s="39"/>
      <c r="S13" s="39"/>
      <c r="V13" s="5">
        <v>40524</v>
      </c>
      <c r="W13" s="4" t="s">
        <v>64</v>
      </c>
      <c r="X13" s="19" t="s">
        <v>60</v>
      </c>
      <c r="Y13">
        <v>112</v>
      </c>
      <c r="Z13">
        <v>65</v>
      </c>
      <c r="AA13">
        <v>66</v>
      </c>
      <c r="AB13">
        <v>0</v>
      </c>
      <c r="AC13">
        <v>1</v>
      </c>
      <c r="AF13">
        <v>221.5</v>
      </c>
      <c r="AG13" s="8">
        <v>125</v>
      </c>
      <c r="AH13" s="8">
        <v>129</v>
      </c>
      <c r="AI13" s="8">
        <v>0</v>
      </c>
      <c r="AJ13">
        <v>1</v>
      </c>
      <c r="AM13" s="6" t="s">
        <v>28</v>
      </c>
      <c r="AN13">
        <f>(AM11*0.909)-AN11</f>
        <v>0.99900000000000055</v>
      </c>
      <c r="BH13" s="6" t="s">
        <v>28</v>
      </c>
      <c r="BI13">
        <f>(BH11*0.909)-BI11</f>
        <v>0.81800000000000006</v>
      </c>
      <c r="BL13" s="5">
        <v>40498</v>
      </c>
      <c r="BM13" s="26" t="s">
        <v>57</v>
      </c>
      <c r="BN13" s="19" t="s">
        <v>58</v>
      </c>
      <c r="BO13">
        <v>102</v>
      </c>
      <c r="BP13">
        <v>54</v>
      </c>
      <c r="BQ13">
        <v>54</v>
      </c>
      <c r="BR13">
        <v>0</v>
      </c>
      <c r="BS13">
        <v>1</v>
      </c>
      <c r="BV13">
        <v>196.5</v>
      </c>
      <c r="BW13">
        <v>93</v>
      </c>
      <c r="BX13">
        <v>101</v>
      </c>
      <c r="BY13">
        <v>1</v>
      </c>
      <c r="BZ13">
        <v>0</v>
      </c>
      <c r="CC13" s="39">
        <f>CC12/SUM(CC12:CD12)</f>
        <v>0.61538461538461542</v>
      </c>
      <c r="CD13" s="39"/>
      <c r="CE13" t="s">
        <v>37</v>
      </c>
      <c r="CQ13" s="6" t="s">
        <v>28</v>
      </c>
      <c r="CR13">
        <f>(CQ11*0.909)-CR11</f>
        <v>0.90900000000000003</v>
      </c>
      <c r="CU13" s="5">
        <v>40528</v>
      </c>
      <c r="CV13" t="s">
        <v>42</v>
      </c>
      <c r="CW13" t="s">
        <v>62</v>
      </c>
      <c r="CX13">
        <v>192.5</v>
      </c>
      <c r="CY13">
        <v>89</v>
      </c>
      <c r="CZ13">
        <v>97</v>
      </c>
      <c r="DA13">
        <v>0</v>
      </c>
      <c r="DB13">
        <v>1</v>
      </c>
      <c r="DE13" t="s">
        <v>28</v>
      </c>
      <c r="DF13">
        <f>(DE11*0.909)-DF11</f>
        <v>-1.5459999999999994</v>
      </c>
    </row>
    <row r="14" spans="1:133">
      <c r="J14" s="7"/>
      <c r="R14" s="40" t="s">
        <v>30</v>
      </c>
      <c r="S14" s="40"/>
      <c r="V14" s="5">
        <v>40524</v>
      </c>
      <c r="W14" s="19" t="s">
        <v>52</v>
      </c>
      <c r="X14" s="4" t="s">
        <v>62</v>
      </c>
      <c r="Y14">
        <v>94.5</v>
      </c>
      <c r="Z14">
        <v>52</v>
      </c>
      <c r="AA14">
        <v>42</v>
      </c>
      <c r="AB14">
        <v>1</v>
      </c>
      <c r="AC14">
        <v>0</v>
      </c>
      <c r="AF14">
        <v>193.5</v>
      </c>
      <c r="AG14" s="8">
        <v>99</v>
      </c>
      <c r="AH14" s="8">
        <v>92</v>
      </c>
      <c r="AI14">
        <v>1</v>
      </c>
      <c r="AJ14">
        <v>0</v>
      </c>
      <c r="AM14" s="6" t="s">
        <v>29</v>
      </c>
      <c r="AN14" s="14">
        <f>AN13*45.45</f>
        <v>45.404550000000029</v>
      </c>
      <c r="BH14" s="6" t="s">
        <v>29</v>
      </c>
      <c r="BI14" s="14">
        <f>BI13*45.45</f>
        <v>37.178100000000008</v>
      </c>
      <c r="BL14" s="5">
        <v>40499</v>
      </c>
      <c r="BM14" s="26" t="s">
        <v>63</v>
      </c>
      <c r="BN14" s="19" t="s">
        <v>48</v>
      </c>
      <c r="BO14">
        <v>104</v>
      </c>
      <c r="BP14">
        <v>32</v>
      </c>
      <c r="BQ14">
        <v>64</v>
      </c>
      <c r="BR14">
        <v>1</v>
      </c>
      <c r="BS14">
        <v>0</v>
      </c>
      <c r="BV14">
        <v>205</v>
      </c>
      <c r="BW14">
        <v>89</v>
      </c>
      <c r="BX14">
        <v>105</v>
      </c>
      <c r="BY14">
        <v>1</v>
      </c>
      <c r="BZ14">
        <v>0</v>
      </c>
      <c r="CC14" s="6" t="s">
        <v>28</v>
      </c>
      <c r="CD14">
        <f>(CC12*0.909)-CD12</f>
        <v>4.5440000000000005</v>
      </c>
      <c r="CQ14" s="6" t="s">
        <v>29</v>
      </c>
      <c r="CR14" s="14">
        <f>CR13*45.45</f>
        <v>41.314050000000002</v>
      </c>
      <c r="CU14" s="5">
        <v>40529</v>
      </c>
      <c r="CV14" t="s">
        <v>58</v>
      </c>
      <c r="CW14" t="s">
        <v>68</v>
      </c>
      <c r="CX14">
        <v>196</v>
      </c>
      <c r="CY14">
        <v>99</v>
      </c>
      <c r="CZ14">
        <v>108</v>
      </c>
      <c r="DA14">
        <v>1</v>
      </c>
      <c r="DB14">
        <v>0</v>
      </c>
      <c r="DE14" t="s">
        <v>29</v>
      </c>
      <c r="DF14" s="25">
        <f>DF13*45.45</f>
        <v>-70.265699999999981</v>
      </c>
    </row>
    <row r="15" spans="1:133">
      <c r="I15" s="7"/>
      <c r="R15" t="s">
        <v>28</v>
      </c>
      <c r="S15" t="s">
        <v>31</v>
      </c>
      <c r="V15" s="5">
        <v>40526</v>
      </c>
      <c r="W15" s="19" t="s">
        <v>43</v>
      </c>
      <c r="X15" s="4" t="s">
        <v>49</v>
      </c>
      <c r="Y15">
        <v>96.5</v>
      </c>
      <c r="Z15">
        <v>37</v>
      </c>
      <c r="AA15">
        <v>49</v>
      </c>
      <c r="AB15">
        <v>1</v>
      </c>
      <c r="AC15">
        <v>0</v>
      </c>
      <c r="AF15">
        <v>187</v>
      </c>
      <c r="AG15" s="8">
        <v>80</v>
      </c>
      <c r="AH15" s="8">
        <v>103</v>
      </c>
      <c r="AI15" s="8">
        <v>1</v>
      </c>
      <c r="AJ15" s="8">
        <v>0</v>
      </c>
      <c r="BL15" s="5">
        <v>40501</v>
      </c>
      <c r="BM15" s="28" t="s">
        <v>46</v>
      </c>
      <c r="BN15" s="4" t="s">
        <v>42</v>
      </c>
      <c r="BO15">
        <v>99.5</v>
      </c>
      <c r="BP15">
        <v>45</v>
      </c>
      <c r="BQ15">
        <v>43</v>
      </c>
      <c r="BR15">
        <v>1</v>
      </c>
      <c r="BS15">
        <v>0</v>
      </c>
      <c r="BV15">
        <v>199</v>
      </c>
      <c r="BW15">
        <v>86</v>
      </c>
      <c r="BX15">
        <v>89</v>
      </c>
      <c r="BZ15">
        <v>0</v>
      </c>
      <c r="CC15" s="6" t="s">
        <v>29</v>
      </c>
      <c r="CD15" s="14">
        <f>CD14*50</f>
        <v>227.20000000000002</v>
      </c>
      <c r="CU15" s="5">
        <v>40545</v>
      </c>
      <c r="CV15" t="s">
        <v>65</v>
      </c>
      <c r="CW15" t="s">
        <v>58</v>
      </c>
      <c r="CX15">
        <v>189</v>
      </c>
      <c r="CY15">
        <v>104</v>
      </c>
      <c r="CZ15">
        <v>95</v>
      </c>
      <c r="DA15">
        <v>1</v>
      </c>
      <c r="DB15">
        <v>0</v>
      </c>
    </row>
    <row r="16" spans="1:133">
      <c r="J16" s="7"/>
      <c r="R16" s="15">
        <f>SUM(S11+AN13+BI13+CD14+CR13+DF13)</f>
        <v>3.4510000000000014</v>
      </c>
      <c r="S16" s="16">
        <f>R16*50</f>
        <v>172.55000000000007</v>
      </c>
      <c r="T16" t="s">
        <v>32</v>
      </c>
      <c r="V16" s="5">
        <v>40526</v>
      </c>
      <c r="W16" s="19" t="s">
        <v>48</v>
      </c>
      <c r="X16" s="4" t="s">
        <v>64</v>
      </c>
      <c r="Y16">
        <v>105.5</v>
      </c>
      <c r="Z16">
        <v>55</v>
      </c>
      <c r="AA16">
        <v>61</v>
      </c>
      <c r="AB16">
        <v>0</v>
      </c>
      <c r="AC16">
        <v>1</v>
      </c>
      <c r="AF16">
        <v>207</v>
      </c>
      <c r="AG16" s="8">
        <v>94</v>
      </c>
      <c r="AH16" s="8">
        <v>111</v>
      </c>
      <c r="AI16" s="8">
        <v>1</v>
      </c>
      <c r="AJ16" s="8">
        <v>0</v>
      </c>
      <c r="BL16" s="5">
        <v>40502</v>
      </c>
      <c r="BM16" s="28" t="s">
        <v>60</v>
      </c>
      <c r="BN16" s="4" t="s">
        <v>41</v>
      </c>
      <c r="BO16">
        <v>107</v>
      </c>
      <c r="BP16">
        <v>58</v>
      </c>
      <c r="BQ16">
        <v>53</v>
      </c>
      <c r="BR16">
        <v>0</v>
      </c>
      <c r="BS16">
        <v>1</v>
      </c>
      <c r="BV16">
        <v>210</v>
      </c>
      <c r="BW16">
        <v>124</v>
      </c>
      <c r="BX16">
        <v>115</v>
      </c>
      <c r="BY16">
        <v>0</v>
      </c>
      <c r="BZ16">
        <v>1</v>
      </c>
      <c r="CU16" s="5">
        <v>40548</v>
      </c>
      <c r="CV16" t="s">
        <v>54</v>
      </c>
      <c r="CW16" t="s">
        <v>58</v>
      </c>
      <c r="CX16">
        <v>205</v>
      </c>
      <c r="CY16">
        <v>120</v>
      </c>
      <c r="CZ16">
        <v>105</v>
      </c>
      <c r="DA16">
        <v>1</v>
      </c>
      <c r="DB16">
        <v>0</v>
      </c>
    </row>
    <row r="17" spans="9:106">
      <c r="J17" s="7"/>
      <c r="V17" s="5">
        <v>40527</v>
      </c>
      <c r="W17" s="19" t="s">
        <v>69</v>
      </c>
      <c r="X17" s="4" t="s">
        <v>54</v>
      </c>
      <c r="Y17">
        <v>102.5</v>
      </c>
      <c r="Z17">
        <v>63</v>
      </c>
      <c r="AA17">
        <v>44</v>
      </c>
      <c r="AB17">
        <v>0</v>
      </c>
      <c r="AC17">
        <v>1</v>
      </c>
      <c r="AF17">
        <v>200</v>
      </c>
      <c r="AG17" s="8">
        <v>110</v>
      </c>
      <c r="AH17" s="8">
        <v>93</v>
      </c>
      <c r="AI17" s="8">
        <v>0</v>
      </c>
      <c r="AJ17" s="8">
        <v>1</v>
      </c>
      <c r="BL17" s="5">
        <v>40504</v>
      </c>
      <c r="BM17" s="28" t="s">
        <v>64</v>
      </c>
      <c r="BN17" s="4" t="s">
        <v>47</v>
      </c>
      <c r="BO17">
        <v>112</v>
      </c>
      <c r="BP17">
        <v>51</v>
      </c>
      <c r="BQ17">
        <v>52</v>
      </c>
      <c r="BR17">
        <v>1</v>
      </c>
      <c r="BS17">
        <v>0</v>
      </c>
      <c r="BV17">
        <v>219.5</v>
      </c>
      <c r="BW17">
        <v>106</v>
      </c>
      <c r="BX17">
        <v>89</v>
      </c>
      <c r="BY17">
        <v>1</v>
      </c>
      <c r="BZ17">
        <v>0</v>
      </c>
      <c r="CU17" s="5">
        <v>40552</v>
      </c>
      <c r="CV17" t="s">
        <v>58</v>
      </c>
      <c r="CW17" t="s">
        <v>63</v>
      </c>
      <c r="CX17">
        <v>209</v>
      </c>
      <c r="CY17">
        <v>100</v>
      </c>
      <c r="CZ17">
        <v>108</v>
      </c>
      <c r="DA17">
        <v>0</v>
      </c>
      <c r="DB17">
        <v>1</v>
      </c>
    </row>
    <row r="18" spans="9:106">
      <c r="J18" s="7"/>
      <c r="S18" s="16">
        <f>R16*100</f>
        <v>345.10000000000014</v>
      </c>
      <c r="T18" t="s">
        <v>33</v>
      </c>
      <c r="V18" s="5">
        <v>40529</v>
      </c>
      <c r="W18" s="19" t="s">
        <v>62</v>
      </c>
      <c r="X18" s="4" t="s">
        <v>54</v>
      </c>
      <c r="Y18">
        <v>103</v>
      </c>
      <c r="Z18">
        <v>48</v>
      </c>
      <c r="AA18">
        <v>42</v>
      </c>
      <c r="AB18">
        <v>1</v>
      </c>
      <c r="AC18">
        <v>0</v>
      </c>
      <c r="AF18">
        <v>203</v>
      </c>
      <c r="AG18" s="8">
        <v>92</v>
      </c>
      <c r="AH18" s="8">
        <v>98</v>
      </c>
      <c r="AI18" s="8">
        <v>1</v>
      </c>
      <c r="AJ18" s="8">
        <v>0</v>
      </c>
      <c r="BL18" s="5">
        <v>40509</v>
      </c>
      <c r="BM18" s="28" t="s">
        <v>48</v>
      </c>
      <c r="BN18" s="4" t="s">
        <v>42</v>
      </c>
      <c r="BO18">
        <v>98</v>
      </c>
      <c r="BP18">
        <v>55</v>
      </c>
      <c r="BQ18">
        <v>43</v>
      </c>
      <c r="BR18">
        <v>0</v>
      </c>
      <c r="BS18">
        <v>0</v>
      </c>
      <c r="BT18">
        <v>1</v>
      </c>
      <c r="BV18">
        <v>194.5</v>
      </c>
      <c r="BW18">
        <v>100</v>
      </c>
      <c r="BX18">
        <v>99</v>
      </c>
      <c r="BY18">
        <v>0</v>
      </c>
      <c r="BZ18">
        <v>1</v>
      </c>
    </row>
    <row r="19" spans="9:106">
      <c r="J19" s="7"/>
      <c r="V19" s="5">
        <v>40530</v>
      </c>
      <c r="W19" s="4" t="s">
        <v>60</v>
      </c>
      <c r="X19" s="19" t="s">
        <v>58</v>
      </c>
      <c r="Y19">
        <v>107</v>
      </c>
      <c r="Z19">
        <v>52</v>
      </c>
      <c r="AA19">
        <v>89</v>
      </c>
      <c r="AB19">
        <v>1</v>
      </c>
      <c r="AC19">
        <v>0</v>
      </c>
      <c r="AF19">
        <v>212</v>
      </c>
      <c r="AG19" s="8">
        <v>102</v>
      </c>
      <c r="AH19" s="8">
        <v>109</v>
      </c>
      <c r="AI19" s="8">
        <v>1</v>
      </c>
      <c r="AJ19" s="8">
        <v>0</v>
      </c>
      <c r="BL19" s="5">
        <v>40514</v>
      </c>
      <c r="BM19" s="28" t="s">
        <v>63</v>
      </c>
      <c r="BN19" s="4" t="s">
        <v>47</v>
      </c>
      <c r="BO19">
        <v>115</v>
      </c>
      <c r="BP19">
        <v>52</v>
      </c>
      <c r="BQ19">
        <v>49</v>
      </c>
      <c r="BR19">
        <v>1</v>
      </c>
      <c r="BS19">
        <v>0</v>
      </c>
      <c r="BV19">
        <v>229.5</v>
      </c>
      <c r="BW19">
        <v>107</v>
      </c>
      <c r="BX19">
        <v>101</v>
      </c>
      <c r="BY19">
        <v>1</v>
      </c>
      <c r="BZ19">
        <v>0</v>
      </c>
    </row>
    <row r="20" spans="9:106">
      <c r="J20" s="7"/>
      <c r="S20" s="17">
        <f>R16*500</f>
        <v>1725.5000000000007</v>
      </c>
      <c r="T20" t="s">
        <v>34</v>
      </c>
      <c r="V20" s="5">
        <v>40530</v>
      </c>
      <c r="W20" s="4" t="s">
        <v>44</v>
      </c>
      <c r="X20" s="19" t="s">
        <v>64</v>
      </c>
      <c r="Y20">
        <v>114.5</v>
      </c>
      <c r="Z20">
        <v>50</v>
      </c>
      <c r="AA20">
        <v>62</v>
      </c>
      <c r="AB20">
        <v>1</v>
      </c>
      <c r="AC20">
        <v>0</v>
      </c>
      <c r="AF20">
        <v>225.5</v>
      </c>
      <c r="AG20" s="8">
        <v>113</v>
      </c>
      <c r="AH20" s="8">
        <v>115</v>
      </c>
      <c r="AI20" s="8">
        <v>0</v>
      </c>
      <c r="AJ20" s="8">
        <v>1</v>
      </c>
      <c r="BL20" s="5">
        <v>40520</v>
      </c>
      <c r="BM20" s="29" t="s">
        <v>69</v>
      </c>
      <c r="BN20" s="4" t="s">
        <v>58</v>
      </c>
      <c r="BO20">
        <v>102</v>
      </c>
      <c r="BP20">
        <v>41</v>
      </c>
      <c r="BQ20">
        <v>35</v>
      </c>
      <c r="BR20">
        <v>1</v>
      </c>
      <c r="BS20">
        <v>0</v>
      </c>
      <c r="BV20">
        <v>196.5</v>
      </c>
      <c r="BW20">
        <v>88</v>
      </c>
      <c r="BX20">
        <v>83</v>
      </c>
      <c r="BY20">
        <v>1</v>
      </c>
      <c r="BZ20">
        <v>0</v>
      </c>
    </row>
    <row r="21" spans="9:106">
      <c r="V21" s="5">
        <v>40540</v>
      </c>
      <c r="W21" s="4" t="s">
        <v>54</v>
      </c>
      <c r="X21" s="19" t="s">
        <v>65</v>
      </c>
      <c r="Y21">
        <v>102</v>
      </c>
      <c r="Z21">
        <v>46</v>
      </c>
      <c r="AA21">
        <v>40</v>
      </c>
      <c r="AB21">
        <v>1</v>
      </c>
      <c r="AC21">
        <v>0</v>
      </c>
      <c r="AF21">
        <v>203</v>
      </c>
      <c r="AG21" s="8">
        <v>84</v>
      </c>
      <c r="AH21" s="8">
        <v>76</v>
      </c>
      <c r="AI21" s="8">
        <v>1</v>
      </c>
      <c r="AJ21" s="8">
        <v>0</v>
      </c>
      <c r="BL21" s="5">
        <v>40520</v>
      </c>
      <c r="BM21" s="27" t="s">
        <v>60</v>
      </c>
      <c r="BN21" s="4" t="s">
        <v>54</v>
      </c>
      <c r="BO21">
        <v>112</v>
      </c>
      <c r="BP21">
        <v>57</v>
      </c>
      <c r="BQ21">
        <v>59</v>
      </c>
      <c r="BR21">
        <v>0</v>
      </c>
      <c r="BS21">
        <v>1</v>
      </c>
      <c r="BV21">
        <v>220.5</v>
      </c>
      <c r="BW21">
        <v>110</v>
      </c>
      <c r="BX21">
        <v>113</v>
      </c>
      <c r="BY21">
        <v>0</v>
      </c>
      <c r="BZ21">
        <v>1</v>
      </c>
    </row>
    <row r="22" spans="9:106">
      <c r="S22" s="16">
        <f>R16*1000</f>
        <v>3451.0000000000014</v>
      </c>
      <c r="T22" t="s">
        <v>35</v>
      </c>
      <c r="V22" s="5">
        <v>40550</v>
      </c>
      <c r="W22" s="4" t="s">
        <v>54</v>
      </c>
      <c r="X22" s="19" t="s">
        <v>59</v>
      </c>
      <c r="Y22">
        <v>94</v>
      </c>
      <c r="Z22">
        <v>45</v>
      </c>
      <c r="AA22">
        <v>67</v>
      </c>
      <c r="AB22">
        <v>0</v>
      </c>
      <c r="AC22">
        <v>1</v>
      </c>
      <c r="AF22">
        <v>187</v>
      </c>
      <c r="AG22" s="8">
        <v>102</v>
      </c>
      <c r="AH22" s="8">
        <v>122</v>
      </c>
      <c r="AI22" s="8">
        <v>0</v>
      </c>
      <c r="AJ22" s="8">
        <v>1</v>
      </c>
      <c r="BL22" s="5">
        <v>40522</v>
      </c>
      <c r="BM22" s="27" t="s">
        <v>60</v>
      </c>
      <c r="BN22" s="4" t="s">
        <v>42</v>
      </c>
      <c r="BO22">
        <v>109</v>
      </c>
      <c r="BP22">
        <v>49</v>
      </c>
      <c r="BQ22">
        <v>44</v>
      </c>
      <c r="BR22">
        <v>1</v>
      </c>
      <c r="BS22">
        <v>0</v>
      </c>
      <c r="BV22">
        <v>218</v>
      </c>
      <c r="BW22">
        <v>101</v>
      </c>
      <c r="BX22">
        <v>94</v>
      </c>
      <c r="BY22">
        <v>1</v>
      </c>
      <c r="BZ22">
        <v>0</v>
      </c>
    </row>
    <row r="23" spans="9:106">
      <c r="V23" s="5">
        <v>40552</v>
      </c>
      <c r="W23" s="19" t="s">
        <v>61</v>
      </c>
      <c r="X23" s="4" t="s">
        <v>54</v>
      </c>
      <c r="Y23">
        <v>102</v>
      </c>
      <c r="Z23">
        <v>50</v>
      </c>
      <c r="AA23">
        <v>57</v>
      </c>
      <c r="AB23">
        <v>0</v>
      </c>
      <c r="AC23">
        <v>1</v>
      </c>
      <c r="AF23">
        <v>206.5</v>
      </c>
      <c r="AG23" s="8">
        <v>112</v>
      </c>
      <c r="AH23" s="8">
        <v>118</v>
      </c>
      <c r="AI23" s="8">
        <v>0</v>
      </c>
      <c r="AJ23" s="8">
        <v>1</v>
      </c>
      <c r="BL23" s="5">
        <v>40525</v>
      </c>
      <c r="BM23" s="26" t="s">
        <v>47</v>
      </c>
      <c r="BN23" s="19" t="s">
        <v>70</v>
      </c>
      <c r="BO23">
        <v>104.5</v>
      </c>
      <c r="BP23">
        <v>46</v>
      </c>
      <c r="BQ23">
        <v>43</v>
      </c>
      <c r="BR23">
        <v>1</v>
      </c>
      <c r="BS23">
        <v>0</v>
      </c>
      <c r="BV23">
        <v>208</v>
      </c>
      <c r="BW23">
        <v>95</v>
      </c>
      <c r="BX23">
        <v>108</v>
      </c>
      <c r="BY23">
        <v>1</v>
      </c>
      <c r="BZ23">
        <v>0</v>
      </c>
    </row>
    <row r="24" spans="9:106">
      <c r="I24" s="7"/>
      <c r="J24" s="7"/>
      <c r="R24">
        <f>SUM(R10+AM11+BH11+CC12+CQ11+DE11)</f>
        <v>39</v>
      </c>
      <c r="S24">
        <f>SUM(S10+AN11+BI11+CD12+CR11+DF11)</f>
        <v>32</v>
      </c>
      <c r="T24" s="24">
        <f>R24/SUM(R24:S24)</f>
        <v>0.54929577464788737</v>
      </c>
      <c r="BL24" s="5">
        <v>40526</v>
      </c>
      <c r="BM24" s="4" t="s">
        <v>44</v>
      </c>
      <c r="BN24" s="19" t="s">
        <v>47</v>
      </c>
      <c r="BO24">
        <v>112</v>
      </c>
      <c r="BP24">
        <v>51</v>
      </c>
      <c r="BQ24">
        <v>54</v>
      </c>
      <c r="BR24">
        <v>1</v>
      </c>
      <c r="BS24">
        <v>0</v>
      </c>
      <c r="BV24">
        <v>217</v>
      </c>
      <c r="BW24">
        <v>99</v>
      </c>
      <c r="BX24">
        <v>108</v>
      </c>
      <c r="BY24">
        <v>1</v>
      </c>
      <c r="BZ24">
        <v>0</v>
      </c>
    </row>
    <row r="25" spans="9:106">
      <c r="I25" s="7"/>
      <c r="J25" s="7"/>
      <c r="R25" s="18"/>
      <c r="BL25" s="5">
        <v>40534</v>
      </c>
      <c r="BM25" s="27" t="s">
        <v>70</v>
      </c>
      <c r="BN25" s="4" t="s">
        <v>44</v>
      </c>
      <c r="BO25">
        <v>101.5</v>
      </c>
      <c r="BP25">
        <v>45</v>
      </c>
      <c r="BQ25">
        <v>56</v>
      </c>
      <c r="BR25">
        <v>1</v>
      </c>
      <c r="BS25">
        <v>0</v>
      </c>
      <c r="BV25">
        <v>208.5</v>
      </c>
      <c r="BW25">
        <v>112</v>
      </c>
      <c r="BX25">
        <v>107</v>
      </c>
      <c r="BY25">
        <v>0</v>
      </c>
      <c r="BZ25">
        <v>1</v>
      </c>
    </row>
    <row r="26" spans="9:106">
      <c r="I26" s="7"/>
      <c r="J26" s="7"/>
      <c r="BL26" s="5">
        <v>40539</v>
      </c>
      <c r="BM26" s="26" t="s">
        <v>54</v>
      </c>
      <c r="BN26" s="19" t="s">
        <v>46</v>
      </c>
      <c r="BO26">
        <v>107</v>
      </c>
      <c r="BP26">
        <v>44</v>
      </c>
      <c r="BQ26">
        <v>48</v>
      </c>
      <c r="BR26">
        <v>1</v>
      </c>
      <c r="BS26">
        <v>0</v>
      </c>
      <c r="BV26">
        <v>208.5</v>
      </c>
      <c r="BW26">
        <v>85</v>
      </c>
      <c r="BX26">
        <v>96</v>
      </c>
      <c r="BY26">
        <v>1</v>
      </c>
      <c r="BZ26">
        <v>0</v>
      </c>
    </row>
    <row r="27" spans="9:106">
      <c r="I27" s="7"/>
      <c r="J27" s="7"/>
      <c r="BL27" s="5">
        <v>40548</v>
      </c>
      <c r="BM27" s="26" t="s">
        <v>47</v>
      </c>
      <c r="BN27" s="19" t="s">
        <v>71</v>
      </c>
      <c r="BO27">
        <v>99.5</v>
      </c>
      <c r="BP27">
        <v>57</v>
      </c>
      <c r="BQ27">
        <v>47</v>
      </c>
      <c r="BR27">
        <v>0</v>
      </c>
      <c r="BS27">
        <v>1</v>
      </c>
      <c r="BV27">
        <v>200.5</v>
      </c>
      <c r="BW27">
        <v>110</v>
      </c>
      <c r="BX27">
        <v>103</v>
      </c>
      <c r="BY27">
        <v>0</v>
      </c>
      <c r="BZ27">
        <v>1</v>
      </c>
    </row>
    <row r="28" spans="9:106">
      <c r="J28" s="13"/>
      <c r="BL28" s="5">
        <v>40552</v>
      </c>
      <c r="BM28" s="27" t="s">
        <v>58</v>
      </c>
      <c r="BN28" s="4" t="s">
        <v>63</v>
      </c>
      <c r="BO28">
        <v>105</v>
      </c>
      <c r="BP28">
        <v>52</v>
      </c>
      <c r="BQ28">
        <v>51</v>
      </c>
      <c r="BR28">
        <v>1</v>
      </c>
      <c r="BS28">
        <v>0</v>
      </c>
      <c r="BV28">
        <v>209</v>
      </c>
      <c r="BW28">
        <v>100</v>
      </c>
      <c r="BX28">
        <v>108</v>
      </c>
      <c r="BY28">
        <v>1</v>
      </c>
      <c r="BZ28">
        <v>0</v>
      </c>
    </row>
    <row r="29" spans="9:106">
      <c r="BL29" s="5">
        <v>40552</v>
      </c>
      <c r="BM29" s="27" t="s">
        <v>71</v>
      </c>
      <c r="BN29" s="4" t="s">
        <v>64</v>
      </c>
      <c r="BO29">
        <v>100</v>
      </c>
      <c r="BP29">
        <v>54</v>
      </c>
      <c r="BQ29">
        <v>43</v>
      </c>
      <c r="BR29">
        <v>1</v>
      </c>
      <c r="BS29">
        <v>0</v>
      </c>
      <c r="BV29">
        <v>201</v>
      </c>
      <c r="BW29">
        <v>96</v>
      </c>
      <c r="BX29">
        <v>87</v>
      </c>
      <c r="BY29">
        <v>1</v>
      </c>
      <c r="BZ29">
        <v>0</v>
      </c>
    </row>
    <row r="30" spans="9:106">
      <c r="I30" s="7"/>
      <c r="J30" s="7"/>
    </row>
    <row r="32" spans="9:106">
      <c r="I32" s="7"/>
      <c r="J32" s="7"/>
    </row>
    <row r="37" spans="9:10">
      <c r="I37" s="7"/>
      <c r="J37" s="7"/>
    </row>
  </sheetData>
  <mergeCells count="61">
    <mergeCell ref="DI1:DV1"/>
    <mergeCell ref="DW1:EC1"/>
    <mergeCell ref="DZ2:EC8"/>
    <mergeCell ref="DM2:DN2"/>
    <mergeCell ref="DQ2:DR2"/>
    <mergeCell ref="DT2:DU2"/>
    <mergeCell ref="DX2:DY2"/>
    <mergeCell ref="AM10:AN10"/>
    <mergeCell ref="BH10:BI10"/>
    <mergeCell ref="CQ10:CR10"/>
    <mergeCell ref="DE10:DF10"/>
    <mergeCell ref="R14:S14"/>
    <mergeCell ref="AM12:AN12"/>
    <mergeCell ref="BH12:BI12"/>
    <mergeCell ref="CQ12:CR12"/>
    <mergeCell ref="DE12:DF12"/>
    <mergeCell ref="R13:S13"/>
    <mergeCell ref="CC13:CD13"/>
    <mergeCell ref="CC11:CD11"/>
    <mergeCell ref="DE2:DH8"/>
    <mergeCell ref="I4:J4"/>
    <mergeCell ref="P4:Q4"/>
    <mergeCell ref="AD4:AE4"/>
    <mergeCell ref="AK4:AL4"/>
    <mergeCell ref="AY4:AZ4"/>
    <mergeCell ref="BF4:BG4"/>
    <mergeCell ref="BT4:BU4"/>
    <mergeCell ref="CA4:CB4"/>
    <mergeCell ref="CO4:CP4"/>
    <mergeCell ref="CC2:CF9"/>
    <mergeCell ref="CK2:CL2"/>
    <mergeCell ref="CO2:CP2"/>
    <mergeCell ref="CQ2:CT8"/>
    <mergeCell ref="CY2:CZ2"/>
    <mergeCell ref="Z2:AA2"/>
    <mergeCell ref="BL1:CF1"/>
    <mergeCell ref="CG1:CT1"/>
    <mergeCell ref="AM2:AP8"/>
    <mergeCell ref="DC2:DD2"/>
    <mergeCell ref="DC4:DD4"/>
    <mergeCell ref="BF2:BG2"/>
    <mergeCell ref="BH2:BK8"/>
    <mergeCell ref="BP2:BQ2"/>
    <mergeCell ref="BT2:BU2"/>
    <mergeCell ref="BW2:BX2"/>
    <mergeCell ref="CA2:CB2"/>
    <mergeCell ref="AU2:AV2"/>
    <mergeCell ref="AY2:AZ2"/>
    <mergeCell ref="BB2:BC2"/>
    <mergeCell ref="CU1:DH1"/>
    <mergeCell ref="AQ1:BK1"/>
    <mergeCell ref="AD2:AE2"/>
    <mergeCell ref="AG2:AH2"/>
    <mergeCell ref="AK2:AL2"/>
    <mergeCell ref="A1:U1"/>
    <mergeCell ref="V1:AP1"/>
    <mergeCell ref="E2:F2"/>
    <mergeCell ref="I2:J2"/>
    <mergeCell ref="L2:M2"/>
    <mergeCell ref="P2:Q2"/>
    <mergeCell ref="R2:U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Amil</dc:creator>
  <cp:lastModifiedBy>Amil</cp:lastModifiedBy>
  <dcterms:created xsi:type="dcterms:W3CDTF">2010-08-31T10:35:49Z</dcterms:created>
  <dcterms:modified xsi:type="dcterms:W3CDTF">2011-01-10T09:07:03Z</dcterms:modified>
</cp:coreProperties>
</file>