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75" windowWidth="24615" windowHeight="11970" tabRatio="397"/>
  </bookViews>
  <sheets>
    <sheet name="2010" sheetId="1" r:id="rId1"/>
    <sheet name="Sheet3" sheetId="3" r:id="rId2"/>
    <sheet name="Sheet2" sheetId="2" r:id="rId3"/>
  </sheets>
  <definedNames>
    <definedName name="Allinfo">'2010'!$A$1:$L$251</definedName>
    <definedName name="Bet">Sheet2!$A$1:$A$5</definedName>
    <definedName name="BetVersion">Sheet2!$A$2:$A$5</definedName>
    <definedName name="Teams">Sheet2!$C$1:$C$30</definedName>
    <definedName name="Win">Sheet2!$B$2:$B$4</definedName>
    <definedName name="Winloss">Sheet2!$B$1:$B$4</definedName>
    <definedName name="WWLL">Sheet2!$A$1:$A$2</definedName>
  </definedNames>
  <calcPr calcId="125725"/>
</workbook>
</file>

<file path=xl/calcChain.xml><?xml version="1.0" encoding="utf-8"?>
<calcChain xmlns="http://schemas.openxmlformats.org/spreadsheetml/2006/main">
  <c r="N21" i="1"/>
  <c r="N17"/>
  <c r="N22"/>
  <c r="N18"/>
  <c r="O21"/>
  <c r="O17"/>
  <c r="O22"/>
  <c r="O18"/>
  <c r="P17"/>
  <c r="Q22"/>
  <c r="Q18"/>
  <c r="Q14"/>
  <c r="Q21"/>
  <c r="Q17"/>
  <c r="Q13"/>
  <c r="P18"/>
  <c r="P14"/>
  <c r="P13"/>
  <c r="O14"/>
  <c r="O13"/>
  <c r="N14"/>
  <c r="N13"/>
  <c r="Q10"/>
  <c r="P10"/>
  <c r="Q9"/>
  <c r="P9"/>
  <c r="O10"/>
  <c r="O9"/>
  <c r="N10"/>
  <c r="N9"/>
  <c r="Q6"/>
  <c r="Q5"/>
  <c r="P6"/>
  <c r="P5"/>
  <c r="O5"/>
  <c r="O6"/>
  <c r="N6"/>
  <c r="N5"/>
  <c r="Q3" a="1"/>
  <c r="Q3" s="1"/>
  <c r="P3" a="1"/>
  <c r="O3" a="1"/>
  <c r="N3"/>
  <c r="Q2" a="1"/>
  <c r="P2" a="1"/>
  <c r="O2" a="1"/>
  <c r="N2"/>
  <c r="N20" l="1"/>
  <c r="N23" s="1"/>
  <c r="N4"/>
  <c r="N7" s="1"/>
  <c r="P16"/>
  <c r="P19" s="1"/>
  <c r="O20"/>
  <c r="O23" s="1"/>
  <c r="O12"/>
  <c r="O15" s="1"/>
  <c r="P12"/>
  <c r="P15" s="1"/>
  <c r="Q20"/>
  <c r="Q23" s="1"/>
  <c r="N8"/>
  <c r="N11" s="1"/>
  <c r="N12"/>
  <c r="N15" s="1"/>
  <c r="Q16"/>
  <c r="Q19" s="1"/>
  <c r="O16"/>
  <c r="O19" s="1"/>
  <c r="N16"/>
  <c r="N19" s="1"/>
  <c r="Q12"/>
  <c r="Q15" s="1"/>
  <c r="P8"/>
  <c r="P11" s="1"/>
  <c r="O8"/>
  <c r="O11" s="1"/>
  <c r="Q8"/>
  <c r="Q11" s="1"/>
  <c r="Q4"/>
  <c r="Q7" s="1"/>
  <c r="P4"/>
  <c r="P7" s="1"/>
  <c r="O4"/>
  <c r="O7" s="1"/>
  <c r="P3"/>
  <c r="O2"/>
  <c r="O3"/>
  <c r="Q2"/>
  <c r="P2"/>
</calcChain>
</file>

<file path=xl/sharedStrings.xml><?xml version="1.0" encoding="utf-8"?>
<sst xmlns="http://schemas.openxmlformats.org/spreadsheetml/2006/main" count="118" uniqueCount="75">
  <si>
    <t>Date</t>
  </si>
  <si>
    <t>Bet</t>
  </si>
  <si>
    <t>A</t>
  </si>
  <si>
    <t>B</t>
  </si>
  <si>
    <t>Hopeful</t>
  </si>
  <si>
    <t>Opponent</t>
  </si>
  <si>
    <t>Pirates</t>
  </si>
  <si>
    <t>Brewers</t>
  </si>
  <si>
    <t>Un.</t>
  </si>
  <si>
    <t>W/L</t>
  </si>
  <si>
    <t>Money Line</t>
  </si>
  <si>
    <t>Run Line (+1.5)</t>
  </si>
  <si>
    <t>Stake</t>
  </si>
  <si>
    <t>+/-</t>
  </si>
  <si>
    <t>All</t>
  </si>
  <si>
    <t>Win</t>
  </si>
  <si>
    <t>Totals</t>
  </si>
  <si>
    <t>Loss</t>
  </si>
  <si>
    <t>Push</t>
  </si>
  <si>
    <t>C</t>
  </si>
  <si>
    <t>Reds</t>
  </si>
  <si>
    <t>Angels</t>
  </si>
  <si>
    <t>Astros</t>
  </si>
  <si>
    <t>Athletics</t>
  </si>
  <si>
    <t>Blue Jays</t>
  </si>
  <si>
    <t>Braves</t>
  </si>
  <si>
    <t>Cardinals</t>
  </si>
  <si>
    <t>Cubs</t>
  </si>
  <si>
    <t>D-backs</t>
  </si>
  <si>
    <t>Dodgers</t>
  </si>
  <si>
    <t>Giants</t>
  </si>
  <si>
    <t>Indians</t>
  </si>
  <si>
    <t>Mariners</t>
  </si>
  <si>
    <t>Marlins</t>
  </si>
  <si>
    <t>Mets</t>
  </si>
  <si>
    <t>Nationals</t>
  </si>
  <si>
    <t>Orioles</t>
  </si>
  <si>
    <t>Padres</t>
  </si>
  <si>
    <t>Phillies</t>
  </si>
  <si>
    <t>Rangers</t>
  </si>
  <si>
    <t>Rays</t>
  </si>
  <si>
    <t>Red Sox</t>
  </si>
  <si>
    <t>Rockies</t>
  </si>
  <si>
    <t>Royals</t>
  </si>
  <si>
    <t>Tigers</t>
  </si>
  <si>
    <t>Twins</t>
  </si>
  <si>
    <t>White Sox</t>
  </si>
  <si>
    <t>Yankees</t>
  </si>
  <si>
    <t>D</t>
  </si>
  <si>
    <t>Bets</t>
  </si>
  <si>
    <t>Total</t>
  </si>
  <si>
    <t>Bets Won</t>
  </si>
  <si>
    <t>Bets Lost</t>
  </si>
  <si>
    <t>Win %</t>
  </si>
  <si>
    <t>A Bets</t>
  </si>
  <si>
    <t>A Bets Won</t>
  </si>
  <si>
    <t>A Bets Lost</t>
  </si>
  <si>
    <t>A Win %</t>
  </si>
  <si>
    <t>B Bets</t>
  </si>
  <si>
    <t>B Bets Won</t>
  </si>
  <si>
    <t>B Bets Lost</t>
  </si>
  <si>
    <t>B Win %</t>
  </si>
  <si>
    <t>C Bets</t>
  </si>
  <si>
    <t>C Bets Won</t>
  </si>
  <si>
    <t>C Bets Lost</t>
  </si>
  <si>
    <t>C Win %</t>
  </si>
  <si>
    <t>D Bets</t>
  </si>
  <si>
    <t>D Bets Won</t>
  </si>
  <si>
    <t>D Bets Lost</t>
  </si>
  <si>
    <t>D Win %</t>
  </si>
  <si>
    <t>N/A</t>
  </si>
  <si>
    <t>-</t>
  </si>
  <si>
    <t>4/26/2010</t>
  </si>
  <si>
    <t>4/27/2010</t>
  </si>
  <si>
    <t>Bet Ver. (1,3,Un.)</t>
  </si>
</sst>
</file>

<file path=xl/styles.xml><?xml version="1.0" encoding="utf-8"?>
<styleSheet xmlns="http://schemas.openxmlformats.org/spreadsheetml/2006/main">
  <numFmts count="3">
    <numFmt numFmtId="8" formatCode="&quot;$&quot;#,##0.00;[Red]\-&quot;$&quot;#,##0.00"/>
    <numFmt numFmtId="164" formatCode="0.00_ ;[Red]\-0.00\ "/>
    <numFmt numFmtId="165" formatCode="0_ ;[Red]\-0\ "/>
  </numFmts>
  <fonts count="5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7BABC3"/>
        <bgColor indexed="64"/>
      </patternFill>
    </fill>
    <fill>
      <patternFill patternType="solid">
        <fgColor rgb="FFA6F2E4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84DCC7"/>
        <bgColor indexed="64"/>
      </patternFill>
    </fill>
  </fills>
  <borders count="29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double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ck">
        <color auto="1"/>
      </bottom>
      <diagonal/>
    </border>
    <border>
      <left/>
      <right style="thin">
        <color auto="1"/>
      </right>
      <top style="double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ck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3">
    <xf numFmtId="0" fontId="0" fillId="0" borderId="0" xfId="0"/>
    <xf numFmtId="14" fontId="1" fillId="0" borderId="0" xfId="0" applyNumberFormat="1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1" applyNumberFormat="1" applyFont="1" applyAlignment="1" applyProtection="1">
      <alignment horizontal="center" vertical="center"/>
    </xf>
    <xf numFmtId="14" fontId="0" fillId="0" borderId="0" xfId="0" applyNumberFormat="1" applyFont="1" applyAlignment="1">
      <alignment horizontal="center" vertical="center" wrapText="1"/>
    </xf>
    <xf numFmtId="14" fontId="0" fillId="0" borderId="0" xfId="0" applyNumberFormat="1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" fontId="0" fillId="0" borderId="0" xfId="0" applyNumberFormat="1" applyFont="1" applyFill="1" applyBorder="1" applyAlignment="1">
      <alignment horizontal="center" vertical="center" wrapText="1"/>
    </xf>
    <xf numFmtId="164" fontId="0" fillId="0" borderId="0" xfId="0" applyNumberFormat="1" applyFont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24" xfId="0" quotePrefix="1" applyFont="1" applyFill="1" applyBorder="1" applyAlignment="1">
      <alignment horizontal="center" vertical="center" wrapText="1"/>
    </xf>
    <xf numFmtId="1" fontId="2" fillId="3" borderId="21" xfId="0" applyNumberFormat="1" applyFont="1" applyFill="1" applyBorder="1" applyAlignment="1">
      <alignment horizontal="center" vertical="center" wrapText="1"/>
    </xf>
    <xf numFmtId="1" fontId="0" fillId="3" borderId="13" xfId="0" applyNumberFormat="1" applyFont="1" applyFill="1" applyBorder="1" applyAlignment="1">
      <alignment horizontal="center" vertical="center" wrapText="1"/>
    </xf>
    <xf numFmtId="1" fontId="0" fillId="3" borderId="10" xfId="0" applyNumberFormat="1" applyFont="1" applyFill="1" applyBorder="1" applyAlignment="1">
      <alignment horizontal="center" vertical="center" wrapText="1"/>
    </xf>
    <xf numFmtId="1" fontId="0" fillId="3" borderId="11" xfId="0" applyNumberFormat="1" applyFont="1" applyFill="1" applyBorder="1" applyAlignment="1">
      <alignment horizontal="center" vertical="center" wrapText="1"/>
    </xf>
    <xf numFmtId="1" fontId="2" fillId="3" borderId="22" xfId="0" applyNumberFormat="1" applyFont="1" applyFill="1" applyBorder="1" applyAlignment="1">
      <alignment horizontal="center" vertical="center" wrapText="1"/>
    </xf>
    <xf numFmtId="1" fontId="0" fillId="3" borderId="14" xfId="0" applyNumberFormat="1" applyFont="1" applyFill="1" applyBorder="1" applyAlignment="1">
      <alignment horizontal="center" vertical="center" wrapText="1"/>
    </xf>
    <xf numFmtId="1" fontId="0" fillId="3" borderId="9" xfId="0" applyNumberFormat="1" applyFont="1" applyFill="1" applyBorder="1" applyAlignment="1">
      <alignment horizontal="center" vertical="center" wrapText="1"/>
    </xf>
    <xf numFmtId="1" fontId="0" fillId="3" borderId="12" xfId="0" applyNumberFormat="1" applyFont="1" applyFill="1" applyBorder="1" applyAlignment="1">
      <alignment horizontal="center" vertical="center" wrapText="1"/>
    </xf>
    <xf numFmtId="1" fontId="2" fillId="3" borderId="23" xfId="0" applyNumberFormat="1" applyFont="1" applyFill="1" applyBorder="1" applyAlignment="1">
      <alignment horizontal="center" vertical="center" wrapText="1"/>
    </xf>
    <xf numFmtId="1" fontId="0" fillId="3" borderId="16" xfId="0" applyNumberFormat="1" applyFont="1" applyFill="1" applyBorder="1" applyAlignment="1">
      <alignment horizontal="center" vertical="center" wrapText="1"/>
    </xf>
    <xf numFmtId="1" fontId="0" fillId="3" borderId="17" xfId="0" applyNumberFormat="1" applyFont="1" applyFill="1" applyBorder="1" applyAlignment="1">
      <alignment horizontal="center" vertical="center" wrapText="1"/>
    </xf>
    <xf numFmtId="1" fontId="0" fillId="3" borderId="15" xfId="0" applyNumberFormat="1" applyFont="1" applyFill="1" applyBorder="1" applyAlignment="1">
      <alignment horizontal="center" vertical="center" wrapText="1"/>
    </xf>
    <xf numFmtId="1" fontId="2" fillId="3" borderId="24" xfId="0" applyNumberFormat="1" applyFont="1" applyFill="1" applyBorder="1" applyAlignment="1">
      <alignment horizontal="center" vertical="center" wrapText="1"/>
    </xf>
    <xf numFmtId="10" fontId="2" fillId="3" borderId="20" xfId="0" applyNumberFormat="1" applyFont="1" applyFill="1" applyBorder="1" applyAlignment="1">
      <alignment horizontal="center" vertical="center" wrapText="1"/>
    </xf>
    <xf numFmtId="10" fontId="2" fillId="3" borderId="19" xfId="0" applyNumberFormat="1" applyFont="1" applyFill="1" applyBorder="1" applyAlignment="1">
      <alignment horizontal="center" vertical="center" wrapText="1"/>
    </xf>
    <xf numFmtId="10" fontId="2" fillId="3" borderId="18" xfId="0" applyNumberFormat="1" applyFont="1" applyFill="1" applyBorder="1" applyAlignment="1">
      <alignment horizontal="center" vertical="center" wrapText="1"/>
    </xf>
    <xf numFmtId="1" fontId="2" fillId="5" borderId="21" xfId="0" applyNumberFormat="1" applyFont="1" applyFill="1" applyBorder="1" applyAlignment="1">
      <alignment horizontal="center" vertical="center" wrapText="1"/>
    </xf>
    <xf numFmtId="1" fontId="0" fillId="5" borderId="13" xfId="0" applyNumberFormat="1" applyFont="1" applyFill="1" applyBorder="1" applyAlignment="1">
      <alignment horizontal="center" vertical="center" wrapText="1"/>
    </xf>
    <xf numFmtId="1" fontId="0" fillId="5" borderId="10" xfId="0" applyNumberFormat="1" applyFont="1" applyFill="1" applyBorder="1" applyAlignment="1">
      <alignment horizontal="center" vertical="center" wrapText="1"/>
    </xf>
    <xf numFmtId="1" fontId="0" fillId="5" borderId="11" xfId="0" applyNumberFormat="1" applyFont="1" applyFill="1" applyBorder="1" applyAlignment="1">
      <alignment horizontal="center" vertical="center" wrapText="1"/>
    </xf>
    <xf numFmtId="1" fontId="2" fillId="5" borderId="22" xfId="0" applyNumberFormat="1" applyFont="1" applyFill="1" applyBorder="1" applyAlignment="1">
      <alignment horizontal="center" vertical="center" wrapText="1"/>
    </xf>
    <xf numFmtId="1" fontId="0" fillId="5" borderId="14" xfId="0" applyNumberFormat="1" applyFont="1" applyFill="1" applyBorder="1" applyAlignment="1">
      <alignment horizontal="center" vertical="center" wrapText="1"/>
    </xf>
    <xf numFmtId="1" fontId="0" fillId="5" borderId="9" xfId="0" applyNumberFormat="1" applyFont="1" applyFill="1" applyBorder="1" applyAlignment="1">
      <alignment horizontal="center" vertical="center" wrapText="1"/>
    </xf>
    <xf numFmtId="1" fontId="0" fillId="5" borderId="12" xfId="0" applyNumberFormat="1" applyFont="1" applyFill="1" applyBorder="1" applyAlignment="1">
      <alignment horizontal="center" vertical="center" wrapText="1"/>
    </xf>
    <xf numFmtId="1" fontId="2" fillId="5" borderId="23" xfId="0" applyNumberFormat="1" applyFont="1" applyFill="1" applyBorder="1" applyAlignment="1">
      <alignment horizontal="center" vertical="center" wrapText="1"/>
    </xf>
    <xf numFmtId="1" fontId="0" fillId="5" borderId="16" xfId="0" applyNumberFormat="1" applyFont="1" applyFill="1" applyBorder="1" applyAlignment="1">
      <alignment horizontal="center" vertical="center" wrapText="1"/>
    </xf>
    <xf numFmtId="1" fontId="0" fillId="5" borderId="17" xfId="0" applyNumberFormat="1" applyFont="1" applyFill="1" applyBorder="1" applyAlignment="1">
      <alignment horizontal="center" vertical="center" wrapText="1"/>
    </xf>
    <xf numFmtId="1" fontId="0" fillId="5" borderId="15" xfId="0" applyNumberFormat="1" applyFont="1" applyFill="1" applyBorder="1" applyAlignment="1">
      <alignment horizontal="center" vertical="center" wrapText="1"/>
    </xf>
    <xf numFmtId="1" fontId="2" fillId="5" borderId="24" xfId="0" applyNumberFormat="1" applyFont="1" applyFill="1" applyBorder="1" applyAlignment="1">
      <alignment horizontal="center" vertical="center" wrapText="1"/>
    </xf>
    <xf numFmtId="10" fontId="2" fillId="5" borderId="20" xfId="0" applyNumberFormat="1" applyFont="1" applyFill="1" applyBorder="1" applyAlignment="1">
      <alignment horizontal="center" vertical="center" wrapText="1"/>
    </xf>
    <xf numFmtId="10" fontId="2" fillId="5" borderId="19" xfId="0" applyNumberFormat="1" applyFont="1" applyFill="1" applyBorder="1" applyAlignment="1">
      <alignment horizontal="center" vertical="center" wrapText="1"/>
    </xf>
    <xf numFmtId="10" fontId="2" fillId="5" borderId="18" xfId="0" applyNumberFormat="1" applyFont="1" applyFill="1" applyBorder="1" applyAlignment="1">
      <alignment horizontal="center" vertical="center" wrapText="1"/>
    </xf>
    <xf numFmtId="8" fontId="0" fillId="3" borderId="25" xfId="0" applyNumberFormat="1" applyFont="1" applyFill="1" applyBorder="1" applyAlignment="1">
      <alignment horizontal="center" vertical="center" wrapText="1"/>
    </xf>
    <xf numFmtId="8" fontId="0" fillId="3" borderId="26" xfId="0" applyNumberFormat="1" applyFont="1" applyFill="1" applyBorder="1" applyAlignment="1">
      <alignment horizontal="center" vertical="center" wrapText="1"/>
    </xf>
    <xf numFmtId="8" fontId="0" fillId="3" borderId="27" xfId="0" applyNumberFormat="1" applyFont="1" applyFill="1" applyBorder="1" applyAlignment="1">
      <alignment horizontal="center" vertical="center" wrapText="1"/>
    </xf>
    <xf numFmtId="8" fontId="2" fillId="3" borderId="28" xfId="0" applyNumberFormat="1" applyFont="1" applyFill="1" applyBorder="1" applyAlignment="1">
      <alignment horizontal="center" vertical="center" wrapText="1"/>
    </xf>
    <xf numFmtId="8" fontId="2" fillId="3" borderId="19" xfId="0" applyNumberFormat="1" applyFont="1" applyFill="1" applyBorder="1" applyAlignment="1">
      <alignment horizontal="center" vertical="center" wrapText="1"/>
    </xf>
    <xf numFmtId="8" fontId="2" fillId="3" borderId="18" xfId="0" applyNumberFormat="1" applyFont="1" applyFill="1" applyBorder="1" applyAlignment="1">
      <alignment horizontal="center" vertical="center" wrapText="1"/>
    </xf>
    <xf numFmtId="1" fontId="0" fillId="5" borderId="10" xfId="0" applyNumberFormat="1" applyFill="1" applyBorder="1" applyAlignment="1">
      <alignment horizontal="center" vertical="center" wrapText="1"/>
    </xf>
    <xf numFmtId="1" fontId="0" fillId="5" borderId="9" xfId="0" applyNumberFormat="1" applyFill="1" applyBorder="1" applyAlignment="1">
      <alignment horizontal="center" vertical="center" wrapText="1"/>
    </xf>
    <xf numFmtId="1" fontId="0" fillId="5" borderId="17" xfId="0" applyNumberFormat="1" applyFill="1" applyBorder="1" applyAlignment="1">
      <alignment horizontal="center" vertical="center" wrapText="1"/>
    </xf>
    <xf numFmtId="8" fontId="0" fillId="0" borderId="0" xfId="0" applyNumberFormat="1" applyFont="1" applyBorder="1" applyAlignment="1">
      <alignment horizontal="center" vertical="center" wrapText="1"/>
    </xf>
    <xf numFmtId="14" fontId="4" fillId="2" borderId="8" xfId="0" applyNumberFormat="1" applyFont="1" applyFill="1" applyBorder="1" applyAlignment="1">
      <alignment horizontal="center" vertical="center" wrapText="1"/>
    </xf>
    <xf numFmtId="14" fontId="4" fillId="2" borderId="2" xfId="0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8" fontId="4" fillId="2" borderId="2" xfId="0" applyNumberFormat="1" applyFont="1" applyFill="1" applyBorder="1" applyAlignment="1">
      <alignment horizontal="center" vertical="center" wrapText="1"/>
    </xf>
    <xf numFmtId="8" fontId="4" fillId="2" borderId="7" xfId="0" quotePrefix="1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64" fontId="4" fillId="4" borderId="2" xfId="0" applyNumberFormat="1" applyFont="1" applyFill="1" applyBorder="1" applyAlignment="1">
      <alignment horizontal="center" vertical="center" wrapText="1"/>
    </xf>
    <xf numFmtId="165" fontId="4" fillId="4" borderId="2" xfId="0" applyNumberFormat="1" applyFont="1" applyFill="1" applyBorder="1" applyAlignment="1">
      <alignment horizontal="center" vertical="center" wrapText="1"/>
    </xf>
    <xf numFmtId="164" fontId="4" fillId="4" borderId="3" xfId="0" applyNumberFormat="1" applyFont="1" applyFill="1" applyBorder="1" applyAlignment="1">
      <alignment horizontal="center" vertical="center" wrapText="1"/>
    </xf>
    <xf numFmtId="1" fontId="2" fillId="2" borderId="5" xfId="0" applyNumberFormat="1" applyFon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8">
    <dxf>
      <font>
        <b/>
        <i val="0"/>
        <u/>
      </font>
      <fill>
        <patternFill>
          <bgColor rgb="FFC9E5ED"/>
        </patternFill>
      </fill>
    </dxf>
    <dxf>
      <font>
        <b/>
        <i val="0"/>
        <u/>
        <color auto="1"/>
      </font>
      <fill>
        <patternFill patternType="solid">
          <bgColor rgb="FFC9E5ED"/>
        </patternFill>
      </fill>
      <border>
        <left/>
        <right/>
        <top/>
        <bottom/>
        <vertical/>
        <horizontal/>
      </border>
    </dxf>
    <dxf>
      <fill>
        <patternFill>
          <bgColor rgb="FFC9E5ED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C9E5ED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C9E5ED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C9E5ED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A3EB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EBBCB7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colors>
    <mruColors>
      <color rgb="FFB2D98B"/>
      <color rgb="FFD5ECBA"/>
      <color rgb="FF84DCC7"/>
      <color rgb="FFA6F2E4"/>
      <color rgb="FF8FE5D1"/>
      <color rgb="FFA7F1CE"/>
      <color rgb="FFEDBDD8"/>
      <color rgb="FFF4CC96"/>
      <color rgb="FFEFEBA3"/>
      <color rgb="FFE8EDA5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vegasinsider.com/mlb/teams/team-page.cfm/team/cubs" TargetMode="External"/><Relationship Id="rId13" Type="http://schemas.openxmlformats.org/officeDocument/2006/relationships/hyperlink" Target="http://www.vegasinsider.com/mlb/teams/team-page.cfm/team/mariners" TargetMode="External"/><Relationship Id="rId18" Type="http://schemas.openxmlformats.org/officeDocument/2006/relationships/hyperlink" Target="http://www.vegasinsider.com/mlb/teams/team-page.cfm/team/padres" TargetMode="External"/><Relationship Id="rId26" Type="http://schemas.openxmlformats.org/officeDocument/2006/relationships/hyperlink" Target="http://www.vegasinsider.com/mlb/teams/team-page.cfm/team/royals" TargetMode="External"/><Relationship Id="rId3" Type="http://schemas.openxmlformats.org/officeDocument/2006/relationships/hyperlink" Target="http://www.vegasinsider.com/mlb/teams/team-page.cfm/team/athletics" TargetMode="External"/><Relationship Id="rId21" Type="http://schemas.openxmlformats.org/officeDocument/2006/relationships/hyperlink" Target="http://www.vegasinsider.com/mlb/teams/team-page.cfm/team/rangers" TargetMode="External"/><Relationship Id="rId7" Type="http://schemas.openxmlformats.org/officeDocument/2006/relationships/hyperlink" Target="http://www.vegasinsider.com/mlb/teams/team-page.cfm/team/cardinals" TargetMode="External"/><Relationship Id="rId12" Type="http://schemas.openxmlformats.org/officeDocument/2006/relationships/hyperlink" Target="http://www.vegasinsider.com/mlb/teams/team-page.cfm/team/indians" TargetMode="External"/><Relationship Id="rId17" Type="http://schemas.openxmlformats.org/officeDocument/2006/relationships/hyperlink" Target="http://www.vegasinsider.com/mlb/teams/team-page.cfm/team/orioles" TargetMode="External"/><Relationship Id="rId25" Type="http://schemas.openxmlformats.org/officeDocument/2006/relationships/hyperlink" Target="http://www.vegasinsider.com/mlb/teams/team-page.cfm/team/rockies" TargetMode="External"/><Relationship Id="rId2" Type="http://schemas.openxmlformats.org/officeDocument/2006/relationships/hyperlink" Target="http://www.vegasinsider.com/mlb/teams/team-page.cfm/team/astros" TargetMode="External"/><Relationship Id="rId16" Type="http://schemas.openxmlformats.org/officeDocument/2006/relationships/hyperlink" Target="http://www.vegasinsider.com/mlb/teams/team-page.cfm/team/nationals" TargetMode="External"/><Relationship Id="rId20" Type="http://schemas.openxmlformats.org/officeDocument/2006/relationships/hyperlink" Target="http://www.vegasinsider.com/mlb/teams/team-page.cfm/team/pirates" TargetMode="External"/><Relationship Id="rId29" Type="http://schemas.openxmlformats.org/officeDocument/2006/relationships/hyperlink" Target="http://www.vegasinsider.com/mlb/teams/team-page.cfm/team/white-sox" TargetMode="External"/><Relationship Id="rId1" Type="http://schemas.openxmlformats.org/officeDocument/2006/relationships/hyperlink" Target="http://www.vegasinsider.com/mlb/teams/team-page.cfm/team/angels" TargetMode="External"/><Relationship Id="rId6" Type="http://schemas.openxmlformats.org/officeDocument/2006/relationships/hyperlink" Target="http://www.vegasinsider.com/mlb/teams/team-page.cfm/team/brewers" TargetMode="External"/><Relationship Id="rId11" Type="http://schemas.openxmlformats.org/officeDocument/2006/relationships/hyperlink" Target="http://www.vegasinsider.com/mlb/teams/team-page.cfm/team/giants" TargetMode="External"/><Relationship Id="rId24" Type="http://schemas.openxmlformats.org/officeDocument/2006/relationships/hyperlink" Target="http://www.vegasinsider.com/mlb/teams/team-page.cfm/team/reds" TargetMode="External"/><Relationship Id="rId5" Type="http://schemas.openxmlformats.org/officeDocument/2006/relationships/hyperlink" Target="http://www.vegasinsider.com/mlb/teams/team-page.cfm/team/braves" TargetMode="External"/><Relationship Id="rId15" Type="http://schemas.openxmlformats.org/officeDocument/2006/relationships/hyperlink" Target="http://www.vegasinsider.com/mlb/teams/team-page.cfm/team/mets" TargetMode="External"/><Relationship Id="rId23" Type="http://schemas.openxmlformats.org/officeDocument/2006/relationships/hyperlink" Target="http://www.vegasinsider.com/mlb/teams/team-page.cfm/team/red-sox" TargetMode="External"/><Relationship Id="rId28" Type="http://schemas.openxmlformats.org/officeDocument/2006/relationships/hyperlink" Target="http://www.vegasinsider.com/mlb/teams/team-page.cfm/team/twins" TargetMode="External"/><Relationship Id="rId10" Type="http://schemas.openxmlformats.org/officeDocument/2006/relationships/hyperlink" Target="http://www.vegasinsider.com/mlb/teams/team-page.cfm/team/dodgers" TargetMode="External"/><Relationship Id="rId19" Type="http://schemas.openxmlformats.org/officeDocument/2006/relationships/hyperlink" Target="http://www.vegasinsider.com/mlb/teams/team-page.cfm/team/phillies" TargetMode="External"/><Relationship Id="rId31" Type="http://schemas.openxmlformats.org/officeDocument/2006/relationships/printerSettings" Target="../printerSettings/printerSettings2.bin"/><Relationship Id="rId4" Type="http://schemas.openxmlformats.org/officeDocument/2006/relationships/hyperlink" Target="http://www.vegasinsider.com/mlb/teams/team-page.cfm/team/blue-jays" TargetMode="External"/><Relationship Id="rId9" Type="http://schemas.openxmlformats.org/officeDocument/2006/relationships/hyperlink" Target="http://www.vegasinsider.com/mlb/teams/team-page.cfm/team/diamondbacks" TargetMode="External"/><Relationship Id="rId14" Type="http://schemas.openxmlformats.org/officeDocument/2006/relationships/hyperlink" Target="http://www.vegasinsider.com/mlb/teams/team-page.cfm/team/marlins" TargetMode="External"/><Relationship Id="rId22" Type="http://schemas.openxmlformats.org/officeDocument/2006/relationships/hyperlink" Target="http://www.vegasinsider.com/mlb/teams/team-page.cfm/team/rays" TargetMode="External"/><Relationship Id="rId27" Type="http://schemas.openxmlformats.org/officeDocument/2006/relationships/hyperlink" Target="http://www.vegasinsider.com/mlb/teams/team-page.cfm/team/tigers" TargetMode="External"/><Relationship Id="rId30" Type="http://schemas.openxmlformats.org/officeDocument/2006/relationships/hyperlink" Target="http://www.vegasinsider.com/mlb/teams/team-page.cfm/team/yanke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41"/>
  <sheetViews>
    <sheetView tabSelected="1" zoomScale="130" zoomScaleNormal="130" workbookViewId="0">
      <selection activeCell="D2" sqref="D2"/>
    </sheetView>
  </sheetViews>
  <sheetFormatPr defaultRowHeight="15"/>
  <cols>
    <col min="1" max="1" width="12.140625" style="6" customWidth="1"/>
    <col min="2" max="3" width="5.28515625" style="6" customWidth="1"/>
    <col min="4" max="4" width="13.42578125" style="7" customWidth="1"/>
    <col min="5" max="5" width="11.85546875" style="8" customWidth="1"/>
    <col min="6" max="7" width="3.140625" style="9" customWidth="1"/>
    <col min="8" max="8" width="11.85546875" style="8" customWidth="1"/>
    <col min="9" max="9" width="6.5703125" style="7" customWidth="1"/>
    <col min="10" max="10" width="6.42578125" style="7" customWidth="1"/>
    <col min="11" max="11" width="12.5703125" style="54" customWidth="1"/>
    <col min="12" max="12" width="13.28515625" style="54" customWidth="1"/>
    <col min="13" max="13" width="13.140625" style="2" customWidth="1"/>
    <col min="14" max="14" width="13.85546875" style="10" customWidth="1"/>
    <col min="15" max="15" width="11.5703125" style="10" customWidth="1"/>
    <col min="16" max="17" width="16.140625" style="10" customWidth="1"/>
    <col min="18" max="18" width="11.28515625" style="2" bestFit="1" customWidth="1"/>
    <col min="19" max="19" width="9.5703125" style="2" customWidth="1"/>
    <col min="20" max="20" width="12.140625" style="2" customWidth="1"/>
    <col min="21" max="21" width="11.28515625" style="2" customWidth="1"/>
    <col min="22" max="22" width="11.28515625" style="2" bestFit="1" customWidth="1"/>
    <col min="23" max="16384" width="9.140625" style="2"/>
  </cols>
  <sheetData>
    <row r="1" spans="1:19" ht="31.5" customHeight="1" thickTop="1" thickBot="1">
      <c r="A1" s="55" t="s">
        <v>0</v>
      </c>
      <c r="B1" s="56" t="s">
        <v>9</v>
      </c>
      <c r="C1" s="56" t="s">
        <v>1</v>
      </c>
      <c r="D1" s="57" t="s">
        <v>74</v>
      </c>
      <c r="E1" s="58" t="s">
        <v>4</v>
      </c>
      <c r="F1" s="68" t="s">
        <v>71</v>
      </c>
      <c r="G1" s="68" t="s">
        <v>71</v>
      </c>
      <c r="H1" s="59" t="s">
        <v>5</v>
      </c>
      <c r="I1" s="60" t="s">
        <v>10</v>
      </c>
      <c r="J1" s="61" t="s">
        <v>11</v>
      </c>
      <c r="K1" s="62" t="s">
        <v>12</v>
      </c>
      <c r="L1" s="63" t="s">
        <v>13</v>
      </c>
      <c r="M1" s="64" t="s">
        <v>16</v>
      </c>
      <c r="N1" s="65" t="s">
        <v>14</v>
      </c>
      <c r="O1" s="66">
        <v>1</v>
      </c>
      <c r="P1" s="66">
        <v>3</v>
      </c>
      <c r="Q1" s="67" t="s">
        <v>8</v>
      </c>
      <c r="S1" s="5"/>
    </row>
    <row r="2" spans="1:19" ht="16.5" thickTop="1" thickBot="1">
      <c r="A2" s="69" t="s">
        <v>72</v>
      </c>
      <c r="B2" s="6" t="s">
        <v>17</v>
      </c>
      <c r="C2" s="6" t="s">
        <v>2</v>
      </c>
      <c r="D2" s="7" t="s">
        <v>8</v>
      </c>
      <c r="E2" s="8" t="s">
        <v>6</v>
      </c>
      <c r="F2" s="9">
        <v>3</v>
      </c>
      <c r="G2" s="9">
        <v>17</v>
      </c>
      <c r="H2" s="8" t="s">
        <v>7</v>
      </c>
      <c r="I2" s="72" t="s">
        <v>70</v>
      </c>
      <c r="J2" s="7">
        <v>-108</v>
      </c>
      <c r="K2" s="54">
        <v>10</v>
      </c>
      <c r="L2" s="54">
        <v>-10</v>
      </c>
      <c r="M2" s="11" t="s">
        <v>12</v>
      </c>
      <c r="N2" s="45">
        <f>SUM(K2:K251)</f>
        <v>472.4</v>
      </c>
      <c r="O2" s="46">
        <f t="array" ref="O2">SUM(IF($D$2:$D$251=1,$K$2:$K$251,0))</f>
        <v>442.4</v>
      </c>
      <c r="P2" s="46">
        <f t="array" ref="P2">SUM(IF($D$2:$D$251=3,$K$2:$K$251,0))</f>
        <v>0</v>
      </c>
      <c r="Q2" s="47">
        <f t="array" ref="Q2">SUM(IF($D$2:$D$251="Un.",$K$2:$K$251,0))</f>
        <v>30</v>
      </c>
      <c r="S2" s="5"/>
    </row>
    <row r="3" spans="1:19" ht="16.5" thickTop="1" thickBot="1">
      <c r="A3" s="69" t="s">
        <v>73</v>
      </c>
      <c r="B3" s="6" t="s">
        <v>15</v>
      </c>
      <c r="C3" s="6" t="s">
        <v>3</v>
      </c>
      <c r="D3" s="7" t="s">
        <v>8</v>
      </c>
      <c r="E3" s="8" t="s">
        <v>6</v>
      </c>
      <c r="F3" s="9">
        <v>7</v>
      </c>
      <c r="G3" s="9">
        <v>3</v>
      </c>
      <c r="H3" s="8" t="s">
        <v>7</v>
      </c>
      <c r="I3" s="72" t="s">
        <v>70</v>
      </c>
      <c r="J3" s="7">
        <v>-103</v>
      </c>
      <c r="K3" s="54">
        <v>20</v>
      </c>
      <c r="L3" s="54">
        <v>19.420000000000002</v>
      </c>
      <c r="M3" s="12" t="s">
        <v>13</v>
      </c>
      <c r="N3" s="48">
        <f>SUM(L2:L251)</f>
        <v>-106.17999999999998</v>
      </c>
      <c r="O3" s="49">
        <f t="array" ref="O3">SUM(IF($D$2:$D$251=1,$L$2:$L$251,0))</f>
        <v>-115.6</v>
      </c>
      <c r="P3" s="49">
        <f t="array" ref="P3">SUM(IF($D$2:$D$251=3,$L$2:$L$251,0))</f>
        <v>0</v>
      </c>
      <c r="Q3" s="50">
        <f t="array" ref="Q3">SUM(IF($D$2:$D$251="Un.",$L$2:$L$251,0))</f>
        <v>9.4200000000000017</v>
      </c>
      <c r="S3" s="5"/>
    </row>
    <row r="4" spans="1:19" ht="15.75" thickTop="1">
      <c r="A4" s="69">
        <v>40456</v>
      </c>
      <c r="B4" s="6" t="s">
        <v>15</v>
      </c>
      <c r="C4" s="6" t="s">
        <v>2</v>
      </c>
      <c r="D4" s="7">
        <v>1</v>
      </c>
      <c r="E4" s="8" t="s">
        <v>24</v>
      </c>
      <c r="F4" s="9">
        <v>6</v>
      </c>
      <c r="G4" s="9">
        <v>7</v>
      </c>
      <c r="H4" s="8" t="s">
        <v>41</v>
      </c>
      <c r="I4" s="72" t="s">
        <v>70</v>
      </c>
      <c r="J4" s="7">
        <v>-138</v>
      </c>
      <c r="K4" s="54">
        <v>110.4</v>
      </c>
      <c r="L4" s="54">
        <v>80</v>
      </c>
      <c r="M4" s="29" t="s">
        <v>49</v>
      </c>
      <c r="N4" s="30">
        <f>SUM(N5:N6)</f>
        <v>6</v>
      </c>
      <c r="O4" s="31">
        <f>SUM(O5:O6)</f>
        <v>4</v>
      </c>
      <c r="P4" s="31">
        <f>SUM(P5:P6)</f>
        <v>0</v>
      </c>
      <c r="Q4" s="32">
        <f>SUM(Q5:Q6)</f>
        <v>2</v>
      </c>
    </row>
    <row r="5" spans="1:19">
      <c r="A5" s="69">
        <v>40456</v>
      </c>
      <c r="B5" s="6" t="s">
        <v>15</v>
      </c>
      <c r="C5" s="6" t="s">
        <v>2</v>
      </c>
      <c r="D5" s="7">
        <v>1</v>
      </c>
      <c r="E5" s="8" t="s">
        <v>20</v>
      </c>
      <c r="F5" s="9">
        <v>2</v>
      </c>
      <c r="G5" s="9">
        <v>1</v>
      </c>
      <c r="H5" s="8" t="s">
        <v>6</v>
      </c>
      <c r="I5" s="72" t="s">
        <v>70</v>
      </c>
      <c r="J5" s="7">
        <v>-241</v>
      </c>
      <c r="K5" s="54">
        <v>96.4</v>
      </c>
      <c r="L5" s="54">
        <v>40</v>
      </c>
      <c r="M5" s="33" t="s">
        <v>51</v>
      </c>
      <c r="N5" s="34">
        <f>COUNTIF(B2:B250,"=Win")</f>
        <v>3</v>
      </c>
      <c r="O5" s="35">
        <f>COUNTIFS(B2:B250,"=Win",D2:D250,"=1")</f>
        <v>2</v>
      </c>
      <c r="P5" s="35">
        <f>COUNTIFS(B2:B250,"=Win",D2:D250,"=3")</f>
        <v>0</v>
      </c>
      <c r="Q5" s="36">
        <f>COUNTIFS(B2:B250,"=Win",D2:D250,"=Un.")</f>
        <v>1</v>
      </c>
    </row>
    <row r="6" spans="1:19" ht="15.75" thickBot="1">
      <c r="A6" s="6">
        <v>40487</v>
      </c>
      <c r="B6" s="6" t="s">
        <v>17</v>
      </c>
      <c r="C6" s="6" t="s">
        <v>2</v>
      </c>
      <c r="D6" s="7">
        <v>1</v>
      </c>
      <c r="E6" s="8" t="s">
        <v>36</v>
      </c>
      <c r="F6" s="9">
        <v>1</v>
      </c>
      <c r="G6" s="9">
        <v>5</v>
      </c>
      <c r="H6" s="8" t="s">
        <v>32</v>
      </c>
      <c r="I6" s="72" t="s">
        <v>70</v>
      </c>
      <c r="J6" s="7">
        <v>-206</v>
      </c>
      <c r="K6" s="54">
        <v>123.6</v>
      </c>
      <c r="L6" s="54">
        <v>-123.6</v>
      </c>
      <c r="M6" s="37" t="s">
        <v>52</v>
      </c>
      <c r="N6" s="38">
        <f>COUNTIF(B2:B250,"=Loss")</f>
        <v>3</v>
      </c>
      <c r="O6" s="39">
        <f>COUNTIFS(B2:B250,"=Loss",D2:D250,"=1")</f>
        <v>2</v>
      </c>
      <c r="P6" s="39">
        <f>COUNTIFS(B2:B250,"=Loss",D2:D250,"=3")</f>
        <v>0</v>
      </c>
      <c r="Q6" s="40">
        <f>COUNTIFS(B2:B250,"=Loss",D2:D250,"=Un.")</f>
        <v>1</v>
      </c>
    </row>
    <row r="7" spans="1:19" ht="16.5" thickTop="1" thickBot="1">
      <c r="A7" s="6">
        <v>40487</v>
      </c>
      <c r="B7" s="6" t="s">
        <v>17</v>
      </c>
      <c r="C7" s="6" t="s">
        <v>2</v>
      </c>
      <c r="D7" s="7">
        <v>1</v>
      </c>
      <c r="E7" s="8" t="s">
        <v>30</v>
      </c>
      <c r="F7" s="9">
        <v>2</v>
      </c>
      <c r="G7" s="9">
        <v>3</v>
      </c>
      <c r="H7" s="8" t="s">
        <v>37</v>
      </c>
      <c r="I7" s="7">
        <v>-140</v>
      </c>
      <c r="J7" s="72" t="s">
        <v>70</v>
      </c>
      <c r="K7" s="54">
        <v>112</v>
      </c>
      <c r="L7" s="54">
        <v>-112</v>
      </c>
      <c r="M7" s="41" t="s">
        <v>53</v>
      </c>
      <c r="N7" s="42">
        <f>IFERROR(N5/N4,"N/A")</f>
        <v>0.5</v>
      </c>
      <c r="O7" s="43">
        <f>IFERROR(O5/O4,"N/A")</f>
        <v>0.5</v>
      </c>
      <c r="P7" s="43" t="str">
        <f>IFERROR(P5/P4,"N/A")</f>
        <v>N/A</v>
      </c>
      <c r="Q7" s="44">
        <f>IFERROR(Q5/Q4,"N/A")</f>
        <v>0.5</v>
      </c>
    </row>
    <row r="8" spans="1:19" ht="15.75" thickTop="1">
      <c r="M8" s="13" t="s">
        <v>54</v>
      </c>
      <c r="N8" s="14">
        <f>SUM(N9:N10)</f>
        <v>5</v>
      </c>
      <c r="O8" s="15">
        <f>SUM(O9:O10)</f>
        <v>4</v>
      </c>
      <c r="P8" s="15">
        <f>SUM(P9:P10)</f>
        <v>0</v>
      </c>
      <c r="Q8" s="16">
        <f>SUM(Q9:Q10)</f>
        <v>1</v>
      </c>
    </row>
    <row r="9" spans="1:19">
      <c r="M9" s="17" t="s">
        <v>55</v>
      </c>
      <c r="N9" s="18">
        <f>COUNTIFS(C2:C250,"=A",B2:B250,"=Win")</f>
        <v>2</v>
      </c>
      <c r="O9" s="19">
        <f>COUNTIFS(B2:B250,"=Win",C2:C250,"=A",D2:D250,"=1")</f>
        <v>2</v>
      </c>
      <c r="P9" s="19">
        <f>COUNTIFS(B2:B250,"=Win",C2:C250,"=A",D2:D250,"=3")</f>
        <v>0</v>
      </c>
      <c r="Q9" s="20">
        <f>COUNTIFS(B2:B250,"=Win",C2:C250,"=A",D2:D250,"=Un.")</f>
        <v>0</v>
      </c>
    </row>
    <row r="10" spans="1:19" ht="15.75" thickBot="1">
      <c r="M10" s="21" t="s">
        <v>56</v>
      </c>
      <c r="N10" s="22">
        <f>COUNTIFS(C2:C250,"=A",B2:B250,"=Loss")</f>
        <v>3</v>
      </c>
      <c r="O10" s="23">
        <f>COUNTIFS(B2:B250,"=Loss",C2:C250,"=A",D2:D250,"=1")</f>
        <v>2</v>
      </c>
      <c r="P10" s="23">
        <f>COUNTIFS(B2:B250,"=Loss",C2:C250,"=A",D2:D250,"=3")</f>
        <v>0</v>
      </c>
      <c r="Q10" s="24">
        <f>COUNTIFS(B2:B250,"=Loss",C2:C250,"=A",D2:D250,"=Un.")</f>
        <v>1</v>
      </c>
    </row>
    <row r="11" spans="1:19" ht="16.5" thickTop="1" thickBot="1">
      <c r="M11" s="25" t="s">
        <v>57</v>
      </c>
      <c r="N11" s="26">
        <f>IFERROR(N9/N8,"N/A")</f>
        <v>0.4</v>
      </c>
      <c r="O11" s="27">
        <f>IFERROR(O9/O8,"N/A")</f>
        <v>0.5</v>
      </c>
      <c r="P11" s="27" t="str">
        <f>IFERROR(P9/P8,"N/A")</f>
        <v>N/A</v>
      </c>
      <c r="Q11" s="28">
        <f>IFERROR(Q9/Q8,"N/A")</f>
        <v>0</v>
      </c>
    </row>
    <row r="12" spans="1:19" ht="15.75" thickTop="1">
      <c r="M12" s="29" t="s">
        <v>58</v>
      </c>
      <c r="N12" s="30">
        <f>SUM(N13:N14)</f>
        <v>1</v>
      </c>
      <c r="O12" s="31">
        <f>SUM(O13:O14)</f>
        <v>0</v>
      </c>
      <c r="P12" s="31">
        <f>SUM(P13:P14)</f>
        <v>0</v>
      </c>
      <c r="Q12" s="32">
        <f>SUM(Q13:Q14)</f>
        <v>1</v>
      </c>
    </row>
    <row r="13" spans="1:19">
      <c r="M13" s="33" t="s">
        <v>59</v>
      </c>
      <c r="N13" s="34">
        <f>COUNTIFS(C2:C250,"=B",B2:B250,"=Win")</f>
        <v>1</v>
      </c>
      <c r="O13" s="35">
        <f>COUNTIFS(B2:B250,"=Win",C2:C250,"=B",D2:D250,"=1")</f>
        <v>0</v>
      </c>
      <c r="P13" s="35">
        <f>COUNTIFS(B2:B250,"=Win",C2:C250,"=B",D2:D250,"=3")</f>
        <v>0</v>
      </c>
      <c r="Q13" s="36">
        <f>COUNTIFS(B2:B250,"=Win",C2:C250,"=B",D2:D250,"=Un.")</f>
        <v>1</v>
      </c>
    </row>
    <row r="14" spans="1:19" ht="15.75" thickBot="1">
      <c r="M14" s="37" t="s">
        <v>60</v>
      </c>
      <c r="N14" s="38">
        <f>COUNTIFS(C2:C250,"=B",B2:B250,"=Loss")</f>
        <v>0</v>
      </c>
      <c r="O14" s="39">
        <f>COUNTIFS(B2:B250,"=Loss",C2:C250,"=B",D2:D250,"=1")</f>
        <v>0</v>
      </c>
      <c r="P14" s="39">
        <f>COUNTIFS(B2:B250,"=Loss",C2:C250,"=B",D2:D250,"=3")</f>
        <v>0</v>
      </c>
      <c r="Q14" s="40">
        <f>COUNTIFS(B2:B250,"=Loss",C2:C250,"=B",D2:D250,"=Un.")</f>
        <v>0</v>
      </c>
    </row>
    <row r="15" spans="1:19" ht="16.5" thickTop="1" thickBot="1">
      <c r="M15" s="41" t="s">
        <v>61</v>
      </c>
      <c r="N15" s="42">
        <f>IFERROR(N13/N12,"N/A")</f>
        <v>1</v>
      </c>
      <c r="O15" s="43" t="str">
        <f>IFERROR(O13/O12,"N/A")</f>
        <v>N/A</v>
      </c>
      <c r="P15" s="43" t="str">
        <f>IFERROR(P13/P12,"N/A")</f>
        <v>N/A</v>
      </c>
      <c r="Q15" s="44">
        <f>IFERROR(Q13/Q12,"N/A")</f>
        <v>1</v>
      </c>
    </row>
    <row r="16" spans="1:19" ht="15.75" thickTop="1">
      <c r="M16" s="13" t="s">
        <v>62</v>
      </c>
      <c r="N16" s="14">
        <f>SUM(N17:N18)</f>
        <v>0</v>
      </c>
      <c r="O16" s="15">
        <f>SUM(O17:O18)</f>
        <v>0</v>
      </c>
      <c r="P16" s="15">
        <f>SUM(P17:P18)</f>
        <v>0</v>
      </c>
      <c r="Q16" s="16">
        <f>SUM(Q17:Q18)</f>
        <v>0</v>
      </c>
    </row>
    <row r="17" spans="13:22">
      <c r="M17" s="17" t="s">
        <v>63</v>
      </c>
      <c r="N17" s="18">
        <f>COUNTIFS(C2:C250,"=C",B2:B250,"=Win")</f>
        <v>0</v>
      </c>
      <c r="O17" s="19">
        <f>COUNTIFS(B2:B250,"=Win",C2:C250,"=C",D2:D250,"=1")</f>
        <v>0</v>
      </c>
      <c r="P17" s="19">
        <f>COUNTIFS(B2:B250,"=Win",C2:C250,"=C",D2:D250,"=3")</f>
        <v>0</v>
      </c>
      <c r="Q17" s="20">
        <f>COUNTIFS(B2:B250,"=Win",C2:C250,"=C",D2:D250,"=Un.")</f>
        <v>0</v>
      </c>
    </row>
    <row r="18" spans="13:22" ht="15.75" thickBot="1">
      <c r="M18" s="21" t="s">
        <v>64</v>
      </c>
      <c r="N18" s="22">
        <f>COUNTIFS(C2:C250,"=C",B2:B250,"=Loss")</f>
        <v>0</v>
      </c>
      <c r="O18" s="23">
        <f>COUNTIFS(B2:B250,"=Loss",C2:C250,"=C",D2:D250,"=1")</f>
        <v>0</v>
      </c>
      <c r="P18" s="23">
        <f>COUNTIFS(B2:B250,"=Loss",C2:C250,"=C",D2:D250,"=3")</f>
        <v>0</v>
      </c>
      <c r="Q18" s="24">
        <f>COUNTIFS(B2:B250,"=Loss",C2:C250,"=C",D2:D250,"=Un.")</f>
        <v>0</v>
      </c>
    </row>
    <row r="19" spans="13:22" ht="16.5" thickTop="1" thickBot="1">
      <c r="M19" s="25" t="s">
        <v>65</v>
      </c>
      <c r="N19" s="26" t="str">
        <f>IFERROR(N17/N16,"N/A")</f>
        <v>N/A</v>
      </c>
      <c r="O19" s="27" t="str">
        <f>IFERROR(O17/O16,"N/A")</f>
        <v>N/A</v>
      </c>
      <c r="P19" s="27" t="str">
        <f>IFERROR(P17/P16,"N/A")</f>
        <v>N/A</v>
      </c>
      <c r="Q19" s="28" t="str">
        <f>IFERROR(Q17/Q16,"N/A")</f>
        <v>N/A</v>
      </c>
    </row>
    <row r="20" spans="13:22" ht="15.75" thickTop="1">
      <c r="M20" s="29" t="s">
        <v>66</v>
      </c>
      <c r="N20" s="30">
        <f>SUM(N21:N22)</f>
        <v>0</v>
      </c>
      <c r="O20" s="31">
        <f>SUM(O21:O22)</f>
        <v>0</v>
      </c>
      <c r="P20" s="51" t="s">
        <v>70</v>
      </c>
      <c r="Q20" s="32">
        <f>SUM(Q21:Q22)</f>
        <v>0</v>
      </c>
    </row>
    <row r="21" spans="13:22">
      <c r="M21" s="33" t="s">
        <v>67</v>
      </c>
      <c r="N21" s="34">
        <f>COUNTIFS(C2:C250,"=D",B2:B250,"=Win")</f>
        <v>0</v>
      </c>
      <c r="O21" s="35">
        <f>COUNTIFS(B2:B250,"=Win",C2:C250,"=D",D2:D250,"=1")</f>
        <v>0</v>
      </c>
      <c r="P21" s="52" t="s">
        <v>70</v>
      </c>
      <c r="Q21" s="36">
        <f>COUNTIFS(B2:B250,"=Win",C2:C250,"=D",D2:D250,"=Un.")</f>
        <v>0</v>
      </c>
    </row>
    <row r="22" spans="13:22" ht="15.75" thickBot="1">
      <c r="M22" s="37" t="s">
        <v>68</v>
      </c>
      <c r="N22" s="38">
        <f>COUNTIFS(C2:C250,"=D",B2:B250,"=Loss")</f>
        <v>0</v>
      </c>
      <c r="O22" s="39">
        <f>COUNTIFS(B2:B250,"=Loss",C2:C250,"=D",D2:D250,"=1")</f>
        <v>0</v>
      </c>
      <c r="P22" s="53" t="s">
        <v>70</v>
      </c>
      <c r="Q22" s="40">
        <f>COUNTIFS(B2:B250,"=Loss",C2:C250,"=D",D2:D250,"=Un.")</f>
        <v>0</v>
      </c>
    </row>
    <row r="23" spans="13:22" ht="16.5" thickTop="1" thickBot="1">
      <c r="M23" s="41" t="s">
        <v>69</v>
      </c>
      <c r="N23" s="42" t="str">
        <f>IFERROR(N21/N20,"N/A")</f>
        <v>N/A</v>
      </c>
      <c r="O23" s="43" t="str">
        <f>IFERROR(O21/O20,"N/A")</f>
        <v>N/A</v>
      </c>
      <c r="P23" s="43" t="s">
        <v>70</v>
      </c>
      <c r="Q23" s="44" t="str">
        <f>IFERROR(Q21/Q20,"N/A")</f>
        <v>N/A</v>
      </c>
    </row>
    <row r="24" spans="13:22" ht="15.75" thickTop="1">
      <c r="M24" s="70"/>
      <c r="N24" s="71"/>
      <c r="O24" s="71"/>
      <c r="P24" s="71"/>
      <c r="Q24" s="71"/>
      <c r="R24"/>
      <c r="S24"/>
      <c r="T24"/>
      <c r="U24"/>
      <c r="V24"/>
    </row>
    <row r="25" spans="13:22">
      <c r="M25" s="70"/>
      <c r="N25" s="71"/>
      <c r="O25" s="71"/>
      <c r="P25" s="71"/>
      <c r="Q25" s="71"/>
      <c r="R25"/>
      <c r="S25"/>
      <c r="T25"/>
      <c r="U25"/>
      <c r="V25"/>
    </row>
    <row r="26" spans="13:22">
      <c r="M26" s="70"/>
      <c r="N26" s="71"/>
      <c r="O26" s="71"/>
      <c r="P26" s="71"/>
      <c r="Q26" s="71"/>
      <c r="R26"/>
      <c r="S26"/>
      <c r="T26"/>
      <c r="U26"/>
      <c r="V26"/>
    </row>
    <row r="27" spans="13:22">
      <c r="M27" s="70"/>
      <c r="N27" s="71"/>
      <c r="O27" s="71"/>
      <c r="P27" s="71"/>
      <c r="Q27" s="71"/>
      <c r="R27"/>
      <c r="S27"/>
      <c r="T27"/>
      <c r="U27"/>
      <c r="V27"/>
    </row>
    <row r="28" spans="13:22">
      <c r="M28" s="70"/>
      <c r="N28" s="71"/>
      <c r="O28" s="71"/>
      <c r="P28" s="71"/>
      <c r="Q28" s="71"/>
      <c r="R28"/>
      <c r="S28"/>
    </row>
    <row r="29" spans="13:22">
      <c r="M29" s="70"/>
      <c r="N29" s="71"/>
      <c r="O29" s="71"/>
      <c r="P29" s="71"/>
      <c r="Q29" s="71"/>
      <c r="R29"/>
      <c r="S29"/>
    </row>
    <row r="30" spans="13:22">
      <c r="M30" s="70"/>
      <c r="N30" s="71"/>
      <c r="O30" s="71"/>
      <c r="P30" s="71"/>
      <c r="Q30" s="71"/>
      <c r="R30"/>
      <c r="S30"/>
    </row>
    <row r="31" spans="13:22">
      <c r="M31" s="70"/>
      <c r="N31" s="71"/>
      <c r="O31" s="71"/>
      <c r="P31" s="71"/>
      <c r="Q31" s="71"/>
      <c r="R31"/>
      <c r="S31"/>
    </row>
    <row r="32" spans="13:22">
      <c r="M32" s="70"/>
      <c r="N32" s="71"/>
      <c r="O32" s="71"/>
      <c r="P32" s="71"/>
      <c r="Q32" s="71"/>
      <c r="R32"/>
      <c r="S32"/>
    </row>
    <row r="33" spans="13:19">
      <c r="M33" s="70"/>
      <c r="N33" s="71"/>
      <c r="O33" s="71"/>
      <c r="P33" s="71"/>
      <c r="Q33" s="71"/>
      <c r="R33"/>
      <c r="S33"/>
    </row>
    <row r="34" spans="13:19">
      <c r="M34"/>
      <c r="N34"/>
      <c r="O34"/>
      <c r="P34"/>
      <c r="Q34"/>
      <c r="R34"/>
      <c r="S34"/>
    </row>
    <row r="35" spans="13:19">
      <c r="M35"/>
      <c r="N35"/>
      <c r="O35"/>
      <c r="P35"/>
      <c r="Q35"/>
      <c r="R35"/>
      <c r="S35"/>
    </row>
    <row r="36" spans="13:19">
      <c r="M36"/>
      <c r="N36"/>
      <c r="O36"/>
      <c r="P36"/>
      <c r="Q36"/>
      <c r="R36"/>
      <c r="S36"/>
    </row>
    <row r="37" spans="13:19">
      <c r="M37"/>
      <c r="N37"/>
      <c r="O37"/>
      <c r="P37"/>
      <c r="Q37"/>
      <c r="R37"/>
      <c r="S37"/>
    </row>
    <row r="38" spans="13:19">
      <c r="M38"/>
      <c r="N38"/>
      <c r="O38"/>
    </row>
    <row r="39" spans="13:19">
      <c r="M39"/>
      <c r="N39"/>
      <c r="O39"/>
    </row>
    <row r="40" spans="13:19">
      <c r="M40"/>
      <c r="N40"/>
      <c r="O40"/>
    </row>
    <row r="41" spans="13:19">
      <c r="M41"/>
      <c r="N41"/>
      <c r="O41"/>
    </row>
  </sheetData>
  <conditionalFormatting sqref="A2:D251 I2:L251">
    <cfRule type="expression" dxfId="7" priority="9">
      <formula>$B2="loss"</formula>
    </cfRule>
    <cfRule type="expression" dxfId="6" priority="10">
      <formula>$B2="Win"</formula>
    </cfRule>
  </conditionalFormatting>
  <conditionalFormatting sqref="E2:H251">
    <cfRule type="expression" dxfId="5" priority="3">
      <formula>$C2="d"</formula>
    </cfRule>
    <cfRule type="expression" dxfId="4" priority="5">
      <formula>$C2="c"</formula>
    </cfRule>
    <cfRule type="expression" dxfId="3" priority="6">
      <formula>$C2="b"</formula>
    </cfRule>
    <cfRule type="expression" dxfId="2" priority="7">
      <formula>$C2="a"</formula>
    </cfRule>
  </conditionalFormatting>
  <conditionalFormatting sqref="H2:H251">
    <cfRule type="expression" dxfId="1" priority="11">
      <formula>$G2&gt;$F2</formula>
    </cfRule>
  </conditionalFormatting>
  <conditionalFormatting sqref="E2:E251">
    <cfRule type="expression" dxfId="0" priority="12">
      <formula>$F2&gt;$G2</formula>
    </cfRule>
  </conditionalFormatting>
  <dataValidations count="5">
    <dataValidation type="list" allowBlank="1" showInputMessage="1" showErrorMessage="1" sqref="S1:S3 B2:B251">
      <formula1>"Win, Loss, Push"</formula1>
    </dataValidation>
    <dataValidation type="list" allowBlank="1" showInputMessage="1" showErrorMessage="1" sqref="F2:G1048576">
      <formula1>"1,2,3,4,5,6,7,8,9,10,11,12,13,14,15,16,17,18,19,20,21,22,23,24,25,26,27,28,29,30"</formula1>
    </dataValidation>
    <dataValidation type="list" allowBlank="1" showInputMessage="1" showErrorMessage="1" sqref="D2:D251">
      <formula1>"Un., 1, 3, Fin."</formula1>
    </dataValidation>
    <dataValidation type="list" allowBlank="1" showInputMessage="1" showErrorMessage="1" sqref="C2:C251">
      <formula1>"A, B, C, D"</formula1>
    </dataValidation>
    <dataValidation type="list" allowBlank="1" showInputMessage="1" showErrorMessage="1" sqref="H1:H1048576 E1:E1048576">
      <formula1>Teams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C5" sqref="C5"/>
    </sheetView>
  </sheetViews>
  <sheetFormatPr defaultRowHeight="15"/>
  <sheetData>
    <row r="1" spans="1:1">
      <c r="A1" s="1" t="s">
        <v>15</v>
      </c>
    </row>
    <row r="2" spans="1:1">
      <c r="A2" s="1" t="s">
        <v>17</v>
      </c>
    </row>
    <row r="3" spans="1:1">
      <c r="A3" s="1" t="s">
        <v>18</v>
      </c>
    </row>
  </sheetData>
  <dataValidations count="1">
    <dataValidation type="list" allowBlank="1" showInputMessage="1" showErrorMessage="1" sqref="A1:A3">
      <formula1>"Win, Loss, Push"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30"/>
  <sheetViews>
    <sheetView workbookViewId="0">
      <selection activeCell="D24" sqref="D24"/>
    </sheetView>
  </sheetViews>
  <sheetFormatPr defaultRowHeight="15"/>
  <cols>
    <col min="1" max="2" width="9.140625" style="3"/>
    <col min="3" max="3" width="10.7109375" style="3" customWidth="1"/>
    <col min="4" max="16384" width="9.140625" style="3"/>
  </cols>
  <sheetData>
    <row r="1" spans="1:10">
      <c r="A1" s="3" t="s">
        <v>15</v>
      </c>
      <c r="C1" s="4" t="s">
        <v>21</v>
      </c>
    </row>
    <row r="2" spans="1:10">
      <c r="A2" s="2" t="s">
        <v>17</v>
      </c>
      <c r="C2" s="4" t="s">
        <v>22</v>
      </c>
      <c r="F2" s="3" t="s">
        <v>50</v>
      </c>
      <c r="G2" s="3" t="s">
        <v>2</v>
      </c>
      <c r="H2" s="3" t="s">
        <v>3</v>
      </c>
      <c r="I2" s="3" t="s">
        <v>19</v>
      </c>
      <c r="J2" s="3" t="s">
        <v>48</v>
      </c>
    </row>
    <row r="3" spans="1:10">
      <c r="A3" s="2"/>
      <c r="C3" s="4" t="s">
        <v>23</v>
      </c>
      <c r="E3" s="3" t="s">
        <v>49</v>
      </c>
    </row>
    <row r="4" spans="1:10">
      <c r="A4" s="2"/>
      <c r="C4" s="4" t="s">
        <v>24</v>
      </c>
      <c r="E4" s="3" t="s">
        <v>15</v>
      </c>
    </row>
    <row r="5" spans="1:10">
      <c r="A5" s="2"/>
      <c r="C5" s="4" t="s">
        <v>25</v>
      </c>
      <c r="E5" s="3" t="s">
        <v>17</v>
      </c>
    </row>
    <row r="6" spans="1:10">
      <c r="A6" s="2"/>
      <c r="C6" s="4" t="s">
        <v>7</v>
      </c>
    </row>
    <row r="7" spans="1:10">
      <c r="C7" s="4" t="s">
        <v>26</v>
      </c>
    </row>
    <row r="8" spans="1:10">
      <c r="C8" s="4" t="s">
        <v>27</v>
      </c>
    </row>
    <row r="9" spans="1:10">
      <c r="C9" s="4" t="s">
        <v>28</v>
      </c>
    </row>
    <row r="10" spans="1:10">
      <c r="C10" s="4" t="s">
        <v>29</v>
      </c>
    </row>
    <row r="11" spans="1:10">
      <c r="C11" s="4" t="s">
        <v>30</v>
      </c>
    </row>
    <row r="12" spans="1:10">
      <c r="C12" s="4" t="s">
        <v>31</v>
      </c>
    </row>
    <row r="13" spans="1:10">
      <c r="C13" s="4" t="s">
        <v>32</v>
      </c>
    </row>
    <row r="14" spans="1:10">
      <c r="C14" s="4" t="s">
        <v>33</v>
      </c>
    </row>
    <row r="15" spans="1:10">
      <c r="C15" s="4" t="s">
        <v>34</v>
      </c>
    </row>
    <row r="16" spans="1:10">
      <c r="C16" s="4" t="s">
        <v>35</v>
      </c>
    </row>
    <row r="17" spans="3:3">
      <c r="C17" s="4" t="s">
        <v>36</v>
      </c>
    </row>
    <row r="18" spans="3:3">
      <c r="C18" s="4" t="s">
        <v>37</v>
      </c>
    </row>
    <row r="19" spans="3:3">
      <c r="C19" s="4" t="s">
        <v>38</v>
      </c>
    </row>
    <row r="20" spans="3:3">
      <c r="C20" s="4" t="s">
        <v>6</v>
      </c>
    </row>
    <row r="21" spans="3:3">
      <c r="C21" s="4" t="s">
        <v>39</v>
      </c>
    </row>
    <row r="22" spans="3:3">
      <c r="C22" s="4" t="s">
        <v>40</v>
      </c>
    </row>
    <row r="23" spans="3:3">
      <c r="C23" s="4" t="s">
        <v>41</v>
      </c>
    </row>
    <row r="24" spans="3:3">
      <c r="C24" s="4" t="s">
        <v>20</v>
      </c>
    </row>
    <row r="25" spans="3:3">
      <c r="C25" s="4" t="s">
        <v>42</v>
      </c>
    </row>
    <row r="26" spans="3:3">
      <c r="C26" s="4" t="s">
        <v>43</v>
      </c>
    </row>
    <row r="27" spans="3:3">
      <c r="C27" s="4" t="s">
        <v>44</v>
      </c>
    </row>
    <row r="28" spans="3:3">
      <c r="C28" s="4" t="s">
        <v>45</v>
      </c>
    </row>
    <row r="29" spans="3:3">
      <c r="C29" s="4" t="s">
        <v>46</v>
      </c>
    </row>
    <row r="30" spans="3:3">
      <c r="C30" s="4" t="s">
        <v>47</v>
      </c>
    </row>
  </sheetData>
  <hyperlinks>
    <hyperlink ref="C1" r:id="rId1"/>
    <hyperlink ref="C2" r:id="rId2"/>
    <hyperlink ref="C3" r:id="rId3"/>
    <hyperlink ref="C4" r:id="rId4"/>
    <hyperlink ref="C5" r:id="rId5"/>
    <hyperlink ref="C6" r:id="rId6"/>
    <hyperlink ref="C7" r:id="rId7"/>
    <hyperlink ref="C8" r:id="rId8"/>
    <hyperlink ref="C9" r:id="rId9"/>
    <hyperlink ref="C10" r:id="rId10"/>
    <hyperlink ref="C11" r:id="rId11"/>
    <hyperlink ref="C12" r:id="rId12"/>
    <hyperlink ref="C13" r:id="rId13"/>
    <hyperlink ref="C14" r:id="rId14"/>
    <hyperlink ref="C15" r:id="rId15"/>
    <hyperlink ref="C16" r:id="rId16"/>
    <hyperlink ref="C17" r:id="rId17"/>
    <hyperlink ref="C18" r:id="rId18"/>
    <hyperlink ref="C19" r:id="rId19"/>
    <hyperlink ref="C20" r:id="rId20"/>
    <hyperlink ref="C21" r:id="rId21"/>
    <hyperlink ref="C22" r:id="rId22"/>
    <hyperlink ref="C23" r:id="rId23"/>
    <hyperlink ref="C24" r:id="rId24"/>
    <hyperlink ref="C25" r:id="rId25"/>
    <hyperlink ref="C26" r:id="rId26"/>
    <hyperlink ref="C27" r:id="rId27"/>
    <hyperlink ref="C28" r:id="rId28"/>
    <hyperlink ref="C29" r:id="rId29"/>
    <hyperlink ref="C30" r:id="rId30"/>
  </hyperlinks>
  <pageMargins left="0.7" right="0.7" top="0.75" bottom="0.75" header="0.3" footer="0.3"/>
  <pageSetup orientation="portrait"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2010</vt:lpstr>
      <vt:lpstr>Sheet3</vt:lpstr>
      <vt:lpstr>Sheet2</vt:lpstr>
      <vt:lpstr>Allinfo</vt:lpstr>
      <vt:lpstr>Bet</vt:lpstr>
      <vt:lpstr>BetVersion</vt:lpstr>
      <vt:lpstr>Teams</vt:lpstr>
      <vt:lpstr>Win</vt:lpstr>
      <vt:lpstr>Winloss</vt:lpstr>
      <vt:lpstr>WWLL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Donald</dc:creator>
  <cp:lastModifiedBy>Donald</cp:lastModifiedBy>
  <dcterms:created xsi:type="dcterms:W3CDTF">2010-04-26T23:24:31Z</dcterms:created>
  <dcterms:modified xsi:type="dcterms:W3CDTF">2010-05-12T21:10:45Z</dcterms:modified>
</cp:coreProperties>
</file>