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432" firstSheet="6" activeTab="6"/>
  </bookViews>
  <sheets>
    <sheet name="Week8" sheetId="4" state="hidden" r:id="rId1"/>
    <sheet name="Week7" sheetId="2" state="hidden" r:id="rId2"/>
    <sheet name="Week6" sheetId="3" state="hidden" r:id="rId3"/>
    <sheet name="Sheet1" sheetId="1" state="hidden" r:id="rId4"/>
    <sheet name="Sheet4" sheetId="7" state="hidden" r:id="rId5"/>
    <sheet name="Sheet5" sheetId="8" state="hidden" r:id="rId6"/>
    <sheet name="StatSheet" sheetId="5" r:id="rId7"/>
    <sheet name="PBP" sheetId="6" r:id="rId8"/>
    <sheet name="QBR" sheetId="9" r:id="rId9"/>
    <sheet name="LOS" sheetId="10" r:id="rId10"/>
  </sheets>
  <definedNames>
    <definedName name="_xlnm._FilterDatabase" localSheetId="4" hidden="1">Sheet4!$A$1:$F$55</definedName>
    <definedName name="_xlnm._FilterDatabase" localSheetId="5" hidden="1">Sheet5!$A$1:$F$57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6" i="7" l="1"/>
  <c r="F62" i="8"/>
  <c r="F61" i="8"/>
  <c r="F60" i="8"/>
  <c r="I33" i="4" l="1"/>
  <c r="I30" i="4"/>
  <c r="I27" i="4"/>
  <c r="I21" i="4"/>
  <c r="I15" i="4"/>
  <c r="I12" i="4"/>
  <c r="N43" i="4"/>
  <c r="N42" i="4"/>
  <c r="N40" i="4"/>
  <c r="N39" i="4"/>
  <c r="N37" i="4"/>
  <c r="N36" i="4"/>
  <c r="N34" i="4"/>
  <c r="N33" i="4"/>
  <c r="N31" i="4"/>
  <c r="N30" i="4"/>
  <c r="N28" i="4"/>
  <c r="N27" i="4"/>
  <c r="N25" i="4"/>
  <c r="N24" i="4"/>
  <c r="N22" i="4"/>
  <c r="N21" i="4"/>
  <c r="N19" i="4"/>
  <c r="N18" i="4"/>
  <c r="N16" i="4"/>
  <c r="N15" i="4"/>
  <c r="N13" i="4"/>
  <c r="N12" i="4"/>
  <c r="N10" i="4"/>
  <c r="N9" i="4"/>
  <c r="N7" i="4"/>
  <c r="N6" i="4"/>
  <c r="N4" i="4"/>
  <c r="N3" i="4"/>
  <c r="E43" i="4"/>
  <c r="E42" i="4"/>
  <c r="E40" i="4"/>
  <c r="E39" i="4"/>
  <c r="E37" i="4"/>
  <c r="E36" i="4"/>
  <c r="E34" i="4"/>
  <c r="E33" i="4"/>
  <c r="E31" i="4"/>
  <c r="E30" i="4"/>
  <c r="E28" i="4"/>
  <c r="E27" i="4"/>
  <c r="E25" i="4"/>
  <c r="E24" i="4"/>
  <c r="E22" i="4"/>
  <c r="E21" i="4"/>
  <c r="E19" i="4"/>
  <c r="E18" i="4"/>
  <c r="E16" i="4"/>
  <c r="E15" i="4"/>
  <c r="E13" i="4"/>
  <c r="E12" i="4"/>
  <c r="E10" i="4"/>
  <c r="E9" i="4"/>
  <c r="E7" i="4"/>
  <c r="E6" i="4"/>
  <c r="E4" i="4"/>
  <c r="E3" i="4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3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K3" i="2"/>
  <c r="V59" i="2"/>
  <c r="V55" i="2"/>
  <c r="V50" i="2"/>
  <c r="V45" i="2"/>
  <c r="V41" i="2"/>
  <c r="V37" i="2"/>
  <c r="V33" i="2"/>
  <c r="V29" i="2"/>
  <c r="V25" i="2"/>
  <c r="V21" i="2"/>
  <c r="V17" i="2"/>
  <c r="V13" i="2"/>
  <c r="V9" i="2"/>
  <c r="V5" i="2"/>
  <c r="F59" i="3"/>
  <c r="F55" i="3"/>
  <c r="F50" i="3"/>
  <c r="F45" i="3"/>
  <c r="F41" i="3"/>
  <c r="F37" i="3"/>
  <c r="F33" i="3"/>
  <c r="F29" i="3"/>
  <c r="F25" i="3"/>
  <c r="F21" i="3"/>
  <c r="F17" i="3"/>
  <c r="F13" i="3"/>
  <c r="F9" i="3"/>
  <c r="F5" i="3"/>
  <c r="E59" i="3"/>
  <c r="D59" i="3"/>
  <c r="G59" i="3" s="1"/>
  <c r="N58" i="3"/>
  <c r="J58" i="3"/>
  <c r="F58" i="3"/>
  <c r="K58" i="3" s="1"/>
  <c r="N57" i="3"/>
  <c r="J57" i="3"/>
  <c r="F57" i="3"/>
  <c r="K57" i="3" s="1"/>
  <c r="E55" i="3"/>
  <c r="D55" i="3"/>
  <c r="G55" i="3" s="1"/>
  <c r="N54" i="3"/>
  <c r="J54" i="3"/>
  <c r="F54" i="3"/>
  <c r="K54" i="3" s="1"/>
  <c r="N53" i="3"/>
  <c r="J53" i="3"/>
  <c r="F53" i="3"/>
  <c r="K53" i="3" s="1"/>
  <c r="E50" i="3"/>
  <c r="D50" i="3"/>
  <c r="N49" i="3"/>
  <c r="J49" i="3"/>
  <c r="F49" i="3"/>
  <c r="K49" i="3" s="1"/>
  <c r="N48" i="3"/>
  <c r="J48" i="3"/>
  <c r="F48" i="3"/>
  <c r="K48" i="3" s="1"/>
  <c r="E45" i="3"/>
  <c r="G45" i="3" s="1"/>
  <c r="D45" i="3"/>
  <c r="N44" i="3"/>
  <c r="K44" i="3"/>
  <c r="J44" i="3"/>
  <c r="F44" i="3"/>
  <c r="N43" i="3"/>
  <c r="K43" i="3"/>
  <c r="J43" i="3"/>
  <c r="F43" i="3"/>
  <c r="E41" i="3"/>
  <c r="D41" i="3"/>
  <c r="G41" i="3" s="1"/>
  <c r="N40" i="3"/>
  <c r="J40" i="3"/>
  <c r="F40" i="3"/>
  <c r="K40" i="3" s="1"/>
  <c r="N39" i="3"/>
  <c r="J39" i="3"/>
  <c r="F39" i="3"/>
  <c r="K39" i="3" s="1"/>
  <c r="E37" i="3"/>
  <c r="D37" i="3"/>
  <c r="G37" i="3" s="1"/>
  <c r="N36" i="3"/>
  <c r="J36" i="3"/>
  <c r="F36" i="3"/>
  <c r="K36" i="3" s="1"/>
  <c r="N35" i="3"/>
  <c r="K35" i="3"/>
  <c r="J35" i="3"/>
  <c r="F35" i="3"/>
  <c r="E33" i="3"/>
  <c r="G33" i="3" s="1"/>
  <c r="D33" i="3"/>
  <c r="N32" i="3"/>
  <c r="J32" i="3"/>
  <c r="F32" i="3"/>
  <c r="K32" i="3" s="1"/>
  <c r="N31" i="3"/>
  <c r="J31" i="3"/>
  <c r="F31" i="3"/>
  <c r="K31" i="3" s="1"/>
  <c r="E29" i="3"/>
  <c r="D29" i="3"/>
  <c r="G29" i="3" s="1"/>
  <c r="N28" i="3"/>
  <c r="J28" i="3"/>
  <c r="F28" i="3"/>
  <c r="K28" i="3" s="1"/>
  <c r="N27" i="3"/>
  <c r="J27" i="3"/>
  <c r="F27" i="3"/>
  <c r="K27" i="3" s="1"/>
  <c r="E25" i="3"/>
  <c r="D25" i="3"/>
  <c r="N24" i="3"/>
  <c r="K24" i="3"/>
  <c r="J24" i="3"/>
  <c r="F24" i="3"/>
  <c r="N23" i="3"/>
  <c r="J23" i="3"/>
  <c r="F23" i="3"/>
  <c r="K23" i="3" s="1"/>
  <c r="E21" i="3"/>
  <c r="D21" i="3"/>
  <c r="G21" i="3" s="1"/>
  <c r="N20" i="3"/>
  <c r="J20" i="3"/>
  <c r="F20" i="3"/>
  <c r="K20" i="3" s="1"/>
  <c r="N19" i="3"/>
  <c r="K19" i="3"/>
  <c r="J19" i="3"/>
  <c r="F19" i="3"/>
  <c r="E17" i="3"/>
  <c r="D17" i="3"/>
  <c r="G17" i="3" s="1"/>
  <c r="N16" i="3"/>
  <c r="J16" i="3"/>
  <c r="F16" i="3"/>
  <c r="K16" i="3" s="1"/>
  <c r="N15" i="3"/>
  <c r="J15" i="3"/>
  <c r="F15" i="3"/>
  <c r="K15" i="3" s="1"/>
  <c r="E13" i="3"/>
  <c r="D13" i="3"/>
  <c r="N12" i="3"/>
  <c r="J12" i="3"/>
  <c r="F12" i="3"/>
  <c r="K12" i="3" s="1"/>
  <c r="N11" i="3"/>
  <c r="J11" i="3"/>
  <c r="F11" i="3"/>
  <c r="K11" i="3" s="1"/>
  <c r="G9" i="3"/>
  <c r="E9" i="3"/>
  <c r="D9" i="3"/>
  <c r="N8" i="3"/>
  <c r="J8" i="3"/>
  <c r="F8" i="3"/>
  <c r="K8" i="3" s="1"/>
  <c r="N7" i="3"/>
  <c r="J7" i="3"/>
  <c r="F7" i="3"/>
  <c r="K7" i="3" s="1"/>
  <c r="E5" i="3"/>
  <c r="D5" i="3"/>
  <c r="N4" i="3"/>
  <c r="J4" i="3"/>
  <c r="F4" i="3"/>
  <c r="K4" i="3" s="1"/>
  <c r="N3" i="3"/>
  <c r="J3" i="3"/>
  <c r="F3" i="3"/>
  <c r="K3" i="3" s="1"/>
  <c r="AD59" i="2"/>
  <c r="AD55" i="2"/>
  <c r="AD50" i="2"/>
  <c r="AD45" i="2"/>
  <c r="AD41" i="2"/>
  <c r="AD37" i="2"/>
  <c r="AD33" i="2"/>
  <c r="AD29" i="2"/>
  <c r="AD25" i="2"/>
  <c r="AD21" i="2"/>
  <c r="AD17" i="2"/>
  <c r="AD13" i="2"/>
  <c r="AD9" i="2"/>
  <c r="AD5" i="2"/>
  <c r="AD58" i="2"/>
  <c r="AD57" i="2"/>
  <c r="AD54" i="2"/>
  <c r="AD53" i="2"/>
  <c r="AD49" i="2"/>
  <c r="AD48" i="2"/>
  <c r="AD44" i="2"/>
  <c r="AD43" i="2"/>
  <c r="AD40" i="2"/>
  <c r="AD39" i="2"/>
  <c r="AD36" i="2"/>
  <c r="AD35" i="2"/>
  <c r="AD32" i="2"/>
  <c r="AD31" i="2"/>
  <c r="AD28" i="2"/>
  <c r="AD27" i="2"/>
  <c r="AD24" i="2"/>
  <c r="AD23" i="2"/>
  <c r="AD20" i="2"/>
  <c r="AD19" i="2"/>
  <c r="AD16" i="2"/>
  <c r="AD15" i="2"/>
  <c r="AD12" i="2"/>
  <c r="AD11" i="2"/>
  <c r="AD8" i="2"/>
  <c r="AD7" i="2"/>
  <c r="AD3" i="2"/>
  <c r="AD4" i="2"/>
  <c r="Z58" i="2"/>
  <c r="Z57" i="2"/>
  <c r="Z54" i="2"/>
  <c r="Z53" i="2"/>
  <c r="Z49" i="2"/>
  <c r="Z48" i="2"/>
  <c r="Z44" i="2"/>
  <c r="Z43" i="2"/>
  <c r="Z40" i="2"/>
  <c r="Z39" i="2"/>
  <c r="Z36" i="2"/>
  <c r="Z35" i="2"/>
  <c r="Z32" i="2"/>
  <c r="Z31" i="2"/>
  <c r="Z28" i="2"/>
  <c r="Z27" i="2"/>
  <c r="Z24" i="2"/>
  <c r="Z23" i="2"/>
  <c r="Z20" i="2"/>
  <c r="Z19" i="2"/>
  <c r="Z16" i="2"/>
  <c r="Z15" i="2"/>
  <c r="Z12" i="2"/>
  <c r="Z11" i="2"/>
  <c r="Z8" i="2"/>
  <c r="Z7" i="2"/>
  <c r="Z4" i="2"/>
  <c r="Z3" i="2"/>
  <c r="U59" i="2"/>
  <c r="T59" i="2"/>
  <c r="W59" i="2" s="1"/>
  <c r="V58" i="2"/>
  <c r="AA58" i="2" s="1"/>
  <c r="V57" i="2"/>
  <c r="AA57" i="2" s="1"/>
  <c r="V54" i="2"/>
  <c r="AA54" i="2" s="1"/>
  <c r="V53" i="2"/>
  <c r="AA53" i="2" s="1"/>
  <c r="V49" i="2"/>
  <c r="AA49" i="2" s="1"/>
  <c r="V48" i="2"/>
  <c r="AA48" i="2" s="1"/>
  <c r="V44" i="2"/>
  <c r="AA44" i="2" s="1"/>
  <c r="V43" i="2"/>
  <c r="AA43" i="2" s="1"/>
  <c r="V40" i="2"/>
  <c r="AA40" i="2" s="1"/>
  <c r="V39" i="2"/>
  <c r="AA39" i="2" s="1"/>
  <c r="V36" i="2"/>
  <c r="AA36" i="2" s="1"/>
  <c r="V35" i="2"/>
  <c r="AA35" i="2" s="1"/>
  <c r="V32" i="2"/>
  <c r="AA32" i="2" s="1"/>
  <c r="V31" i="2"/>
  <c r="AA31" i="2" s="1"/>
  <c r="V28" i="2"/>
  <c r="AA28" i="2" s="1"/>
  <c r="V27" i="2"/>
  <c r="AA27" i="2" s="1"/>
  <c r="V24" i="2"/>
  <c r="AA24" i="2" s="1"/>
  <c r="V23" i="2"/>
  <c r="AA23" i="2" s="1"/>
  <c r="V20" i="2"/>
  <c r="AA20" i="2" s="1"/>
  <c r="V19" i="2"/>
  <c r="AA19" i="2" s="1"/>
  <c r="V16" i="2"/>
  <c r="AA16" i="2" s="1"/>
  <c r="V15" i="2"/>
  <c r="AA15" i="2" s="1"/>
  <c r="V12" i="2"/>
  <c r="AA12" i="2" s="1"/>
  <c r="V11" i="2"/>
  <c r="AA11" i="2" s="1"/>
  <c r="V8" i="2"/>
  <c r="AA8" i="2" s="1"/>
  <c r="V7" i="2"/>
  <c r="AA7" i="2" s="1"/>
  <c r="V4" i="2"/>
  <c r="AA4" i="2" s="1"/>
  <c r="V3" i="2"/>
  <c r="AA3" i="2" s="1"/>
  <c r="U55" i="2"/>
  <c r="U50" i="2"/>
  <c r="U45" i="2"/>
  <c r="U41" i="2"/>
  <c r="U37" i="2"/>
  <c r="U33" i="2"/>
  <c r="U29" i="2"/>
  <c r="U25" i="2"/>
  <c r="U21" i="2"/>
  <c r="U17" i="2"/>
  <c r="U13" i="2"/>
  <c r="U9" i="2"/>
  <c r="U5" i="2"/>
  <c r="T55" i="2"/>
  <c r="T50" i="2"/>
  <c r="T45" i="2"/>
  <c r="T41" i="2"/>
  <c r="T37" i="2"/>
  <c r="T33" i="2"/>
  <c r="T29" i="2"/>
  <c r="T25" i="2"/>
  <c r="T21" i="2"/>
  <c r="T17" i="2"/>
  <c r="T13" i="2"/>
  <c r="T9" i="2"/>
  <c r="T5" i="2"/>
  <c r="H35" i="2"/>
  <c r="L35" i="2"/>
  <c r="M34" i="2"/>
  <c r="M32" i="2"/>
  <c r="M33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M4" i="2"/>
  <c r="G34" i="2"/>
  <c r="G32" i="2"/>
  <c r="G33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D34" i="2"/>
  <c r="D32" i="2"/>
  <c r="D33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B128" i="1"/>
  <c r="B124" i="1"/>
  <c r="B123" i="1"/>
  <c r="A116" i="1"/>
  <c r="A115" i="1"/>
  <c r="D110" i="1"/>
  <c r="D109" i="1"/>
  <c r="D108" i="1"/>
  <c r="D107" i="1"/>
  <c r="E102" i="1"/>
  <c r="E101" i="1"/>
  <c r="E100" i="1"/>
  <c r="E99" i="1"/>
  <c r="E98" i="1"/>
  <c r="D102" i="1"/>
  <c r="D101" i="1"/>
  <c r="D100" i="1"/>
  <c r="D99" i="1"/>
  <c r="D98" i="1"/>
  <c r="S26" i="1"/>
  <c r="G88" i="1"/>
  <c r="S36" i="1"/>
  <c r="S35" i="1"/>
  <c r="S34" i="1"/>
  <c r="S33" i="1"/>
  <c r="S32" i="1"/>
  <c r="S31" i="1"/>
  <c r="S30" i="1"/>
  <c r="S29" i="1"/>
  <c r="S28" i="1"/>
  <c r="S27" i="1"/>
  <c r="S37" i="1"/>
  <c r="S39" i="1"/>
  <c r="S38" i="1"/>
  <c r="G83" i="1"/>
  <c r="G78" i="1"/>
  <c r="G73" i="1"/>
  <c r="G68" i="1"/>
  <c r="G63" i="1"/>
  <c r="G58" i="1"/>
  <c r="G53" i="1"/>
  <c r="G48" i="1"/>
  <c r="G43" i="1"/>
  <c r="G38" i="1"/>
  <c r="G33" i="1"/>
  <c r="G27" i="1"/>
  <c r="G20" i="1"/>
  <c r="B12" i="1"/>
  <c r="A12" i="1"/>
  <c r="B6" i="1"/>
  <c r="A6" i="1"/>
  <c r="O12" i="4" l="1"/>
  <c r="O24" i="4"/>
  <c r="O30" i="4"/>
  <c r="O15" i="4"/>
  <c r="O21" i="4"/>
  <c r="J9" i="4"/>
  <c r="J21" i="4"/>
  <c r="J18" i="4"/>
  <c r="J30" i="4"/>
  <c r="J42" i="4"/>
  <c r="J6" i="4"/>
  <c r="J12" i="4"/>
  <c r="J24" i="4"/>
  <c r="J36" i="4"/>
  <c r="J33" i="4"/>
  <c r="J3" i="4"/>
  <c r="J15" i="4"/>
  <c r="J27" i="4"/>
  <c r="J39" i="4"/>
  <c r="F3" i="4"/>
  <c r="F9" i="4"/>
  <c r="F15" i="4"/>
  <c r="F30" i="4"/>
  <c r="F36" i="4"/>
  <c r="F18" i="4"/>
  <c r="F39" i="4"/>
  <c r="F6" i="4"/>
  <c r="F33" i="4"/>
  <c r="G50" i="3"/>
  <c r="G25" i="3"/>
  <c r="G13" i="3"/>
  <c r="G5" i="3"/>
  <c r="N59" i="3"/>
  <c r="N55" i="3"/>
  <c r="N50" i="3"/>
  <c r="N45" i="3"/>
  <c r="N41" i="3"/>
  <c r="N37" i="3"/>
  <c r="N33" i="3"/>
  <c r="N29" i="3"/>
  <c r="N25" i="3"/>
  <c r="N21" i="3"/>
  <c r="N17" i="3"/>
  <c r="N13" i="3"/>
  <c r="N9" i="3"/>
  <c r="N5" i="3"/>
  <c r="W55" i="2"/>
  <c r="W45" i="2"/>
  <c r="W37" i="2"/>
  <c r="W29" i="2"/>
  <c r="W21" i="2"/>
  <c r="W13" i="2"/>
  <c r="W5" i="2"/>
  <c r="W17" i="2"/>
  <c r="W33" i="2"/>
  <c r="W50" i="2"/>
  <c r="W9" i="2"/>
  <c r="W25" i="2"/>
  <c r="W41" i="2"/>
  <c r="F12" i="1" l="1"/>
  <c r="G12" i="1" s="1"/>
  <c r="F13" i="1"/>
  <c r="G13" i="1" s="1"/>
  <c r="M3" i="2"/>
</calcChain>
</file>

<file path=xl/sharedStrings.xml><?xml version="1.0" encoding="utf-8"?>
<sst xmlns="http://schemas.openxmlformats.org/spreadsheetml/2006/main" count="1319" uniqueCount="316">
  <si>
    <t>off</t>
  </si>
  <si>
    <t>Def</t>
  </si>
  <si>
    <t>Off</t>
  </si>
  <si>
    <t>spd</t>
  </si>
  <si>
    <t>Diff</t>
  </si>
  <si>
    <t>Spd Rat</t>
  </si>
  <si>
    <t>ATL</t>
  </si>
  <si>
    <t>NO</t>
  </si>
  <si>
    <t>DEN</t>
  </si>
  <si>
    <t>CLE</t>
  </si>
  <si>
    <t>HOU</t>
  </si>
  <si>
    <t>JAX</t>
  </si>
  <si>
    <t>DET</t>
  </si>
  <si>
    <t>CHI</t>
  </si>
  <si>
    <t>TEN</t>
  </si>
  <si>
    <t>MIA</t>
  </si>
  <si>
    <t>NYJ</t>
  </si>
  <si>
    <t>WAS</t>
  </si>
  <si>
    <t>CIN</t>
  </si>
  <si>
    <t>BUF</t>
  </si>
  <si>
    <t>MIN</t>
  </si>
  <si>
    <t>KC</t>
  </si>
  <si>
    <t>SEA</t>
  </si>
  <si>
    <t>CAR</t>
  </si>
  <si>
    <t>BAL</t>
  </si>
  <si>
    <t>SF</t>
  </si>
  <si>
    <t>_1.5</t>
  </si>
  <si>
    <t>GB</t>
  </si>
  <si>
    <t>SD</t>
  </si>
  <si>
    <t>NE</t>
  </si>
  <si>
    <t>IND</t>
  </si>
  <si>
    <t>PHI</t>
  </si>
  <si>
    <t>NYG</t>
  </si>
  <si>
    <t>FAV Spd Ratio</t>
  </si>
  <si>
    <t>Spread</t>
  </si>
  <si>
    <t>Rating</t>
  </si>
  <si>
    <t>QBR</t>
  </si>
  <si>
    <t>ARZ</t>
  </si>
  <si>
    <t>PIT</t>
  </si>
  <si>
    <t>LOS</t>
  </si>
  <si>
    <t>Play By Play</t>
  </si>
  <si>
    <t>Pick</t>
  </si>
  <si>
    <t>LOS Underdog</t>
  </si>
  <si>
    <t>QBR Underdog</t>
  </si>
  <si>
    <t>Common</t>
  </si>
  <si>
    <t>Favorite  Spread Ratio</t>
  </si>
  <si>
    <t>Favorite</t>
  </si>
  <si>
    <t>ARZ -3</t>
  </si>
  <si>
    <t>TEN -2.5</t>
  </si>
  <si>
    <t>BAL -2.5</t>
  </si>
  <si>
    <t>JAX (+1.5)</t>
  </si>
  <si>
    <t>BUF (+3.5)</t>
  </si>
  <si>
    <t>CHI (+3)</t>
  </si>
  <si>
    <t>ARZ(-3)</t>
  </si>
  <si>
    <t>TEN(-2.5)</t>
  </si>
  <si>
    <t>BUF(+3.5)</t>
  </si>
  <si>
    <t>JAX(+1.5)</t>
  </si>
  <si>
    <t>STL</t>
  </si>
  <si>
    <t>Opp Off</t>
  </si>
  <si>
    <t>Opp Def</t>
  </si>
  <si>
    <t>Overall</t>
  </si>
  <si>
    <t>arz</t>
  </si>
  <si>
    <t>atl</t>
  </si>
  <si>
    <t>bal</t>
  </si>
  <si>
    <t>buf</t>
  </si>
  <si>
    <t>car</t>
  </si>
  <si>
    <t>chi</t>
  </si>
  <si>
    <t>cin</t>
  </si>
  <si>
    <t>cle</t>
  </si>
  <si>
    <t>dal</t>
  </si>
  <si>
    <t>den</t>
  </si>
  <si>
    <t>det</t>
  </si>
  <si>
    <t>gb</t>
  </si>
  <si>
    <t>hou</t>
  </si>
  <si>
    <t>ind</t>
  </si>
  <si>
    <t>jax</t>
  </si>
  <si>
    <t>kc</t>
  </si>
  <si>
    <t>mia</t>
  </si>
  <si>
    <t>min</t>
  </si>
  <si>
    <t>ne</t>
  </si>
  <si>
    <t>no</t>
  </si>
  <si>
    <t>nyg</t>
  </si>
  <si>
    <t>nyj</t>
  </si>
  <si>
    <t>oak</t>
  </si>
  <si>
    <t>phi</t>
  </si>
  <si>
    <t>pit</t>
  </si>
  <si>
    <t>sd</t>
  </si>
  <si>
    <t>sea</t>
  </si>
  <si>
    <t>sf</t>
  </si>
  <si>
    <t>stl</t>
  </si>
  <si>
    <t>tb</t>
  </si>
  <si>
    <t>ten</t>
  </si>
  <si>
    <t>was</t>
  </si>
  <si>
    <t>Def Pass Rush</t>
  </si>
  <si>
    <t>Pass Protection</t>
  </si>
  <si>
    <t>Overall Pass Rush/Protection</t>
  </si>
  <si>
    <t>Pass Pressure Failure Rate (low is bettter)</t>
  </si>
  <si>
    <t>Pass Pressure Success Rate (higer is bettter)</t>
  </si>
  <si>
    <t>Overall Pass Rush Pressure/Protection</t>
  </si>
  <si>
    <t>TB</t>
  </si>
  <si>
    <t>OAK</t>
  </si>
  <si>
    <t>DAL</t>
  </si>
  <si>
    <t>Teams Under Pressure</t>
  </si>
  <si>
    <t>Poor Pass Proctection?</t>
  </si>
  <si>
    <t>Yes</t>
  </si>
  <si>
    <t>Good at handling pressure</t>
  </si>
  <si>
    <t>Bad Matchup For</t>
  </si>
  <si>
    <t>PLAY ON</t>
  </si>
  <si>
    <t>OAK+4</t>
  </si>
  <si>
    <t>MIN-2.5</t>
  </si>
  <si>
    <t>NO+4.5</t>
  </si>
  <si>
    <t>STL-5.5</t>
  </si>
  <si>
    <t>How Teams Handle Pass Rush Pressure</t>
  </si>
  <si>
    <t>How Teams Create QB Pressure</t>
  </si>
  <si>
    <t>Pressure Success</t>
  </si>
  <si>
    <t>Overall Rating</t>
  </si>
  <si>
    <t>Team</t>
  </si>
  <si>
    <t>Favorite's Advantage</t>
  </si>
  <si>
    <t>Pass Prot. Failure</t>
  </si>
  <si>
    <t>Fav Adv</t>
  </si>
  <si>
    <t>Offense</t>
  </si>
  <si>
    <t>Defense</t>
  </si>
  <si>
    <t>Combined</t>
  </si>
  <si>
    <t>QB's Chance</t>
  </si>
  <si>
    <t>Of Underperforming</t>
  </si>
  <si>
    <t>(4-1) Underdogs</t>
  </si>
  <si>
    <t>(3-2) Favorites 11%&gt;</t>
  </si>
  <si>
    <t>Favorite's</t>
  </si>
  <si>
    <t>Advantage</t>
  </si>
  <si>
    <t>Actual Performance</t>
  </si>
  <si>
    <t xml:space="preserve">56% Comp, Sacked 3 times, 3 INTS, 5.27 YPP </t>
  </si>
  <si>
    <t>59% Comp, Sacked 2 times, 6.95 ypp</t>
  </si>
  <si>
    <t>56% Comp, Sacked 3 times, 2 INTS, 6.0 ypp</t>
  </si>
  <si>
    <t>(6-3) Underdog Better</t>
  </si>
  <si>
    <t>(4-1) Underdog Better</t>
  </si>
  <si>
    <t>SU WIN</t>
  </si>
  <si>
    <t>Y</t>
  </si>
  <si>
    <t>L</t>
  </si>
  <si>
    <t>W</t>
  </si>
  <si>
    <t>WIN</t>
  </si>
  <si>
    <t xml:space="preserve"> </t>
  </si>
  <si>
    <t>QB Advantage</t>
  </si>
  <si>
    <t>Underdogs Who May Win Turnover Battle</t>
  </si>
  <si>
    <t>PLAY ON:</t>
  </si>
  <si>
    <t>??</t>
  </si>
  <si>
    <t>backup qb</t>
  </si>
  <si>
    <t>Back door cover loss</t>
  </si>
  <si>
    <t>L - turnovers</t>
  </si>
  <si>
    <t>Backdoor cover L</t>
  </si>
  <si>
    <t>Dominated but L</t>
  </si>
  <si>
    <t>Backup QB L</t>
  </si>
  <si>
    <t>Turnovers From Pressure</t>
  </si>
  <si>
    <t>Failure Rate On Pass Situations</t>
  </si>
  <si>
    <t>Effective Running</t>
  </si>
  <si>
    <t>Defensive Pressure Rate</t>
  </si>
  <si>
    <t>Line</t>
  </si>
  <si>
    <t>PCT Liklihood Of QB Underperformance</t>
  </si>
  <si>
    <t>PCT Liklihood Of QB Underperformance Favors</t>
  </si>
  <si>
    <t>DEF Rating</t>
  </si>
  <si>
    <t>OFF Rating</t>
  </si>
  <si>
    <t>Pressure/TO Rating</t>
  </si>
  <si>
    <t>Pass Protection And Pass Rush Pressures</t>
  </si>
  <si>
    <t>Favorites with BIG Running Advantages</t>
  </si>
  <si>
    <t>QB's Likely To Have A Poor Game</t>
  </si>
  <si>
    <t>RUN Advantage</t>
  </si>
  <si>
    <t>Pressure/TO Advantage</t>
  </si>
  <si>
    <t>QB Underperformance Advantage</t>
  </si>
  <si>
    <t>Teams With HUGE Pass Pressure Adv</t>
  </si>
  <si>
    <t>Underdogs With Running Advantage</t>
  </si>
  <si>
    <t>Off Rating</t>
  </si>
  <si>
    <t>Def Rating</t>
  </si>
  <si>
    <t>Run Advantage</t>
  </si>
  <si>
    <t>Pressure/TO</t>
  </si>
  <si>
    <t>Pass Protection And Pass Rush Pressure</t>
  </si>
  <si>
    <t>% Chance QB Underperforms</t>
  </si>
  <si>
    <t>QB Underperform Advantage</t>
  </si>
  <si>
    <t>QB Performance Favors</t>
  </si>
  <si>
    <t>Down</t>
  </si>
  <si>
    <t>ToGo</t>
  </si>
  <si>
    <t>Yards</t>
  </si>
  <si>
    <t>FieldPosition</t>
  </si>
  <si>
    <t>PlayType</t>
  </si>
  <si>
    <t>GB40</t>
  </si>
  <si>
    <t>Sack</t>
  </si>
  <si>
    <t>GB49</t>
  </si>
  <si>
    <t>Pass</t>
  </si>
  <si>
    <t>SD40</t>
  </si>
  <si>
    <t>GB34</t>
  </si>
  <si>
    <t>SD14</t>
  </si>
  <si>
    <t>GB10</t>
  </si>
  <si>
    <t>SD16</t>
  </si>
  <si>
    <t>GB15</t>
  </si>
  <si>
    <t>GB18</t>
  </si>
  <si>
    <t>GB29</t>
  </si>
  <si>
    <t>SD36</t>
  </si>
  <si>
    <t>GB7</t>
  </si>
  <si>
    <t>Interception</t>
  </si>
  <si>
    <t>STL44</t>
  </si>
  <si>
    <t>GB35</t>
  </si>
  <si>
    <t>GB24</t>
  </si>
  <si>
    <t>STL18</t>
  </si>
  <si>
    <t>STL42</t>
  </si>
  <si>
    <t>STL45</t>
  </si>
  <si>
    <t>STL38</t>
  </si>
  <si>
    <t>Penalty</t>
  </si>
  <si>
    <t>STL28</t>
  </si>
  <si>
    <t>STL22</t>
  </si>
  <si>
    <t>SF33</t>
  </si>
  <si>
    <t>SF27</t>
  </si>
  <si>
    <t>SF19</t>
  </si>
  <si>
    <t>Run</t>
  </si>
  <si>
    <t>SF15</t>
  </si>
  <si>
    <t>SF34</t>
  </si>
  <si>
    <t>SF22</t>
  </si>
  <si>
    <t>GB22</t>
  </si>
  <si>
    <t>GB19</t>
  </si>
  <si>
    <t>GB38</t>
  </si>
  <si>
    <t>KC28</t>
  </si>
  <si>
    <t>KC17</t>
  </si>
  <si>
    <t>KC21</t>
  </si>
  <si>
    <t>KC49</t>
  </si>
  <si>
    <t>SEA44</t>
  </si>
  <si>
    <t>SEA43</t>
  </si>
  <si>
    <t>GB48</t>
  </si>
  <si>
    <t>GB42</t>
  </si>
  <si>
    <t>SEA15</t>
  </si>
  <si>
    <t>SEA8</t>
  </si>
  <si>
    <t>GB26</t>
  </si>
  <si>
    <t>CHI34</t>
  </si>
  <si>
    <t>GB31</t>
  </si>
  <si>
    <t>CHI26</t>
  </si>
  <si>
    <t>GB32</t>
  </si>
  <si>
    <t>FGA</t>
  </si>
  <si>
    <t>CHI31</t>
  </si>
  <si>
    <t>GB8</t>
  </si>
  <si>
    <t>SD43</t>
  </si>
  <si>
    <t>GB30</t>
  </si>
  <si>
    <t>SD47</t>
  </si>
  <si>
    <t>GB46</t>
  </si>
  <si>
    <t>SD26</t>
  </si>
  <si>
    <t>SD39</t>
  </si>
  <si>
    <t>SD9</t>
  </si>
  <si>
    <t>STL30</t>
  </si>
  <si>
    <t>STL17</t>
  </si>
  <si>
    <t>STL25</t>
  </si>
  <si>
    <t>SF28</t>
  </si>
  <si>
    <t>SF21</t>
  </si>
  <si>
    <t>SF12</t>
  </si>
  <si>
    <t>SF32</t>
  </si>
  <si>
    <t>SF20</t>
  </si>
  <si>
    <t>KC27</t>
  </si>
  <si>
    <t>KC31</t>
  </si>
  <si>
    <t>GB14</t>
  </si>
  <si>
    <t>GB37</t>
  </si>
  <si>
    <t>KC30</t>
  </si>
  <si>
    <t>KC35</t>
  </si>
  <si>
    <t>KC33</t>
  </si>
  <si>
    <t>GB43</t>
  </si>
  <si>
    <t>SEA29</t>
  </si>
  <si>
    <t>GB11</t>
  </si>
  <si>
    <t>SEA35</t>
  </si>
  <si>
    <t>SEA46</t>
  </si>
  <si>
    <t>SEA47</t>
  </si>
  <si>
    <t>SEA10</t>
  </si>
  <si>
    <t>GB47</t>
  </si>
  <si>
    <t>GB13</t>
  </si>
  <si>
    <t>Matchup</t>
  </si>
  <si>
    <t>Power Rating</t>
  </si>
  <si>
    <t>Favorite Spread Ratio</t>
  </si>
  <si>
    <t>Predicted Pass Success Rate</t>
  </si>
  <si>
    <t>Predicted Big Play Rate</t>
  </si>
  <si>
    <t>Predicted Red Zone Pts/Play</t>
  </si>
  <si>
    <t>Differentials</t>
  </si>
  <si>
    <t>PREDICTION:</t>
  </si>
  <si>
    <t>Spread Favors: MIA</t>
  </si>
  <si>
    <t>Worth A Bet?</t>
  </si>
  <si>
    <t>Spread Favors: DET</t>
  </si>
  <si>
    <t xml:space="preserve">Spread Favors: SD </t>
  </si>
  <si>
    <t>Yes!</t>
  </si>
  <si>
    <t>Spread Favors: CIN</t>
  </si>
  <si>
    <t>Spread Favors: CHI</t>
  </si>
  <si>
    <t xml:space="preserve">Spread Favors: TB </t>
  </si>
  <si>
    <t>Spread Favors: ARZ</t>
  </si>
  <si>
    <t>Spread Favors: NYG</t>
  </si>
  <si>
    <t xml:space="preserve">Spread Favors: SF </t>
  </si>
  <si>
    <t>Spread Favors: NYJ</t>
  </si>
  <si>
    <t>Spread Favors: DAL</t>
  </si>
  <si>
    <t xml:space="preserve">Spread Favors: GB </t>
  </si>
  <si>
    <t>Spread Favors: IND</t>
  </si>
  <si>
    <t>Advantage: NE with a rating of 6.8</t>
  </si>
  <si>
    <t>Advantage: KC with a rating of 5.0</t>
  </si>
  <si>
    <t>Advantage: **SD with a rating of 36.9</t>
  </si>
  <si>
    <t>Advantage: CIN with a rating of 19.4</t>
  </si>
  <si>
    <t>Advantage: **CHI with a rating of 3.8</t>
  </si>
  <si>
    <t>Advantage: **TB with a rating of 2.9</t>
  </si>
  <si>
    <t>Advantage: ARZ with a rating of 12.9</t>
  </si>
  <si>
    <t>Advantage: NO with a rating of 24.9</t>
  </si>
  <si>
    <t>Advantage: STL with a rating of 3.9</t>
  </si>
  <si>
    <t>Advantage: NYJ with a rating of 19.3</t>
  </si>
  <si>
    <t>Advantage: SEA with a rating of 3.5</t>
  </si>
  <si>
    <t>Advantage: **DEN with a rating of 10.5</t>
  </si>
  <si>
    <t>Advantage: CAR with a rating of 4.4</t>
  </si>
  <si>
    <t>Line Of Scrimmage Rating</t>
  </si>
  <si>
    <t>Advantage: **MIA with a rating of 13.0</t>
  </si>
  <si>
    <t>Advantage: KC with a rating of 8.0</t>
  </si>
  <si>
    <t>Advantage: **SD with a rating of 7.0</t>
  </si>
  <si>
    <t>Advantage: CIN with a rating of 16.0</t>
  </si>
  <si>
    <t>Advantage: **CHI with a rating of 1.0</t>
  </si>
  <si>
    <t>Advantage: ATL with a rating of 13.0</t>
  </si>
  <si>
    <t>Advantage: ARZ with a rating of 14.0</t>
  </si>
  <si>
    <t>Advantage: NO with a rating of 2.0</t>
  </si>
  <si>
    <t>Advantage: **SF with a rating of 0.0</t>
  </si>
  <si>
    <t>Advantage: NYJ with a rating of 7.0</t>
  </si>
  <si>
    <t>Advantage: **DAL with a rating of 0.0</t>
  </si>
  <si>
    <t>Advantage: GB with a rating of 5.0</t>
  </si>
  <si>
    <t>Advantage: CAR with a rating of 1.0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</si>
</sst>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"/>
    <numFmt numFmtId="170" formatCode="0.0%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9EDF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00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1" fillId="0" borderId="0"/>
  </cellStyleXfs>
  <cellXfs count="150">
    <xf numFmtId="0" fontId="0" fillId="0" borderId="0" xfId="0"/>
    <xf numFmtId="0" fontId="3" fillId="0" borderId="0" xfId="0" applyFont="1"/>
    <xf numFmtId="0" fontId="3" fillId="3" borderId="0" xfId="0" applyFont="1" applyFill="1"/>
    <xf numFmtId="0" fontId="0" fillId="3" borderId="0" xfId="0" applyFill="1"/>
    <xf numFmtId="0" fontId="3" fillId="0" borderId="0" xfId="0" applyFont="1" applyFill="1"/>
    <xf numFmtId="0" fontId="0" fillId="0" borderId="0" xfId="0" applyFill="1"/>
    <xf numFmtId="0" fontId="3" fillId="6" borderId="0" xfId="0" applyFont="1" applyFill="1"/>
    <xf numFmtId="0" fontId="0" fillId="6" borderId="0" xfId="0" applyFill="1"/>
    <xf numFmtId="0" fontId="2" fillId="0" borderId="0" xfId="0" applyFont="1"/>
    <xf numFmtId="0" fontId="4" fillId="0" borderId="0" xfId="0" applyFont="1"/>
    <xf numFmtId="0" fontId="0" fillId="0" borderId="1" xfId="0" applyBorder="1"/>
    <xf numFmtId="0" fontId="0" fillId="3" borderId="1" xfId="0" applyFill="1" applyBorder="1"/>
    <xf numFmtId="0" fontId="0" fillId="0" borderId="1" xfId="0" applyFill="1" applyBorder="1"/>
    <xf numFmtId="0" fontId="3" fillId="3" borderId="1" xfId="0" applyFont="1" applyFill="1" applyBorder="1"/>
    <xf numFmtId="0" fontId="5" fillId="5" borderId="1" xfId="0" applyFont="1" applyFill="1" applyBorder="1"/>
    <xf numFmtId="0" fontId="2" fillId="3" borderId="1" xfId="0" applyFont="1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3" fillId="0" borderId="1" xfId="0" applyFont="1" applyBorder="1"/>
    <xf numFmtId="164" fontId="0" fillId="0" borderId="0" xfId="0" applyNumberFormat="1"/>
    <xf numFmtId="165" fontId="2" fillId="0" borderId="0" xfId="0" applyNumberFormat="1" applyFont="1"/>
    <xf numFmtId="0" fontId="0" fillId="3" borderId="2" xfId="0" applyFill="1" applyBorder="1"/>
    <xf numFmtId="0" fontId="0" fillId="3" borderId="0" xfId="0" applyFill="1" applyAlignment="1">
      <alignment horizontal="center"/>
    </xf>
    <xf numFmtId="0" fontId="6" fillId="3" borderId="2" xfId="0" applyFont="1" applyFill="1" applyBorder="1"/>
    <xf numFmtId="0" fontId="0" fillId="3" borderId="2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3" fillId="2" borderId="1" xfId="0" applyFont="1" applyFill="1" applyBorder="1"/>
    <xf numFmtId="0" fontId="0" fillId="2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/>
    <xf numFmtId="0" fontId="0" fillId="0" borderId="1" xfId="0" applyBorder="1" applyAlignment="1">
      <alignment horizontal="center" vertical="center"/>
    </xf>
    <xf numFmtId="0" fontId="0" fillId="0" borderId="1" xfId="0" applyFont="1" applyBorder="1"/>
    <xf numFmtId="0" fontId="2" fillId="0" borderId="1" xfId="0" applyFont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3" fillId="4" borderId="1" xfId="0" applyFont="1" applyFill="1" applyBorder="1" applyAlignment="1">
      <alignment horizontal="left" vertical="top"/>
    </xf>
    <xf numFmtId="0" fontId="3" fillId="4" borderId="1" xfId="0" applyFont="1" applyFill="1" applyBorder="1" applyAlignment="1">
      <alignment horizontal="center" vertical="center"/>
    </xf>
    <xf numFmtId="16" fontId="0" fillId="0" borderId="0" xfId="0" applyNumberFormat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7" borderId="1" xfId="0" applyFill="1" applyBorder="1"/>
    <xf numFmtId="0" fontId="3" fillId="7" borderId="0" xfId="0" applyFont="1" applyFill="1"/>
    <xf numFmtId="0" fontId="5" fillId="6" borderId="0" xfId="0" applyFont="1" applyFill="1"/>
    <xf numFmtId="0" fontId="7" fillId="0" borderId="1" xfId="0" applyFont="1" applyFill="1" applyBorder="1"/>
    <xf numFmtId="9" fontId="0" fillId="0" borderId="0" xfId="0" applyNumberFormat="1"/>
    <xf numFmtId="9" fontId="1" fillId="0" borderId="1" xfId="1" applyFont="1" applyBorder="1" applyAlignment="1">
      <alignment horizontal="center"/>
    </xf>
    <xf numFmtId="9" fontId="5" fillId="0" borderId="1" xfId="1" applyFont="1" applyBorder="1" applyAlignment="1">
      <alignment horizontal="center"/>
    </xf>
    <xf numFmtId="9" fontId="2" fillId="0" borderId="1" xfId="1" applyFont="1" applyBorder="1" applyAlignment="1">
      <alignment horizontal="center"/>
    </xf>
    <xf numFmtId="0" fontId="5" fillId="0" borderId="1" xfId="0" applyFont="1" applyFill="1" applyBorder="1"/>
    <xf numFmtId="0" fontId="3" fillId="0" borderId="0" xfId="0" applyFont="1" applyAlignment="1">
      <alignment horizontal="center"/>
    </xf>
    <xf numFmtId="9" fontId="7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9" fontId="6" fillId="0" borderId="1" xfId="1" applyFont="1" applyBorder="1" applyAlignment="1">
      <alignment horizontal="center"/>
    </xf>
    <xf numFmtId="9" fontId="8" fillId="0" borderId="1" xfId="1" applyFont="1" applyBorder="1" applyAlignment="1">
      <alignment horizontal="center"/>
    </xf>
    <xf numFmtId="9" fontId="8" fillId="0" borderId="1" xfId="1" applyFont="1" applyFill="1" applyBorder="1" applyAlignment="1">
      <alignment horizontal="center"/>
    </xf>
    <xf numFmtId="0" fontId="5" fillId="3" borderId="1" xfId="0" applyFont="1" applyFill="1" applyBorder="1"/>
    <xf numFmtId="9" fontId="5" fillId="0" borderId="1" xfId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9" fontId="6" fillId="0" borderId="1" xfId="1" applyFont="1" applyFill="1" applyBorder="1" applyAlignment="1">
      <alignment horizontal="center"/>
    </xf>
    <xf numFmtId="9" fontId="7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9" fontId="5" fillId="0" borderId="1" xfId="0" applyNumberFormat="1" applyFont="1" applyFill="1" applyBorder="1"/>
    <xf numFmtId="9" fontId="5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5" fillId="4" borderId="1" xfId="0" applyFont="1" applyFill="1" applyBorder="1"/>
    <xf numFmtId="9" fontId="5" fillId="4" borderId="1" xfId="1" applyFont="1" applyFill="1" applyBorder="1" applyAlignment="1">
      <alignment horizontal="center"/>
    </xf>
    <xf numFmtId="9" fontId="2" fillId="4" borderId="1" xfId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9" fontId="5" fillId="4" borderId="1" xfId="0" applyNumberFormat="1" applyFont="1" applyFill="1" applyBorder="1"/>
    <xf numFmtId="9" fontId="5" fillId="4" borderId="1" xfId="0" applyNumberFormat="1" applyFont="1" applyFill="1" applyBorder="1" applyAlignment="1">
      <alignment horizontal="center"/>
    </xf>
    <xf numFmtId="9" fontId="8" fillId="4" borderId="1" xfId="1" applyFont="1" applyFill="1" applyBorder="1" applyAlignment="1">
      <alignment horizontal="center"/>
    </xf>
    <xf numFmtId="9" fontId="0" fillId="0" borderId="1" xfId="0" applyNumberFormat="1" applyFont="1" applyBorder="1"/>
    <xf numFmtId="9" fontId="0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9" fontId="5" fillId="0" borderId="1" xfId="0" applyNumberFormat="1" applyFont="1" applyBorder="1"/>
    <xf numFmtId="9" fontId="5" fillId="0" borderId="1" xfId="0" applyNumberFormat="1" applyFont="1" applyBorder="1" applyAlignment="1">
      <alignment horizontal="center"/>
    </xf>
    <xf numFmtId="9" fontId="7" fillId="4" borderId="1" xfId="1" applyFont="1" applyFill="1" applyBorder="1" applyAlignment="1">
      <alignment horizontal="center"/>
    </xf>
    <xf numFmtId="9" fontId="6" fillId="4" borderId="1" xfId="1" applyFont="1" applyFill="1" applyBorder="1" applyAlignment="1">
      <alignment horizontal="center"/>
    </xf>
    <xf numFmtId="0" fontId="6" fillId="4" borderId="1" xfId="0" applyFont="1" applyFill="1" applyBorder="1"/>
    <xf numFmtId="9" fontId="3" fillId="4" borderId="1" xfId="0" applyNumberFormat="1" applyFont="1" applyFill="1" applyBorder="1"/>
    <xf numFmtId="9" fontId="3" fillId="4" borderId="1" xfId="0" applyNumberFormat="1" applyFont="1" applyFill="1" applyBorder="1" applyAlignment="1">
      <alignment horizontal="center"/>
    </xf>
    <xf numFmtId="9" fontId="3" fillId="4" borderId="1" xfId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9" fontId="0" fillId="0" borderId="0" xfId="1" applyFont="1"/>
    <xf numFmtId="9" fontId="0" fillId="0" borderId="0" xfId="1" applyFont="1" applyAlignment="1">
      <alignment horizontal="center"/>
    </xf>
    <xf numFmtId="9" fontId="0" fillId="6" borderId="0" xfId="1" applyFont="1" applyFill="1"/>
    <xf numFmtId="9" fontId="3" fillId="0" borderId="0" xfId="1" applyFont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0" fillId="4" borderId="1" xfId="0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4" borderId="4" xfId="0" applyFill="1" applyBorder="1" applyAlignment="1"/>
    <xf numFmtId="0" fontId="0" fillId="0" borderId="0" xfId="0" applyFill="1" applyBorder="1" applyAlignment="1"/>
    <xf numFmtId="0" fontId="0" fillId="0" borderId="0" xfId="0" applyFill="1" applyAlignment="1">
      <alignment horizontal="center"/>
    </xf>
    <xf numFmtId="0" fontId="0" fillId="0" borderId="0" xfId="0" applyBorder="1" applyAlignment="1">
      <alignment vertical="top"/>
    </xf>
    <xf numFmtId="0" fontId="3" fillId="4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left" vertical="top"/>
    </xf>
    <xf numFmtId="0" fontId="3" fillId="4" borderId="5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0" borderId="4" xfId="0" applyFont="1" applyBorder="1" applyAlignment="1"/>
    <xf numFmtId="0" fontId="3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8" borderId="0" xfId="0" applyFill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0" fillId="8" borderId="0" xfId="0" applyFill="1"/>
    <xf numFmtId="0" fontId="0" fillId="8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0" fillId="0" borderId="6" xfId="0" applyBorder="1" applyAlignment="1">
      <alignment vertical="center" wrapText="1"/>
    </xf>
    <xf numFmtId="0" fontId="0" fillId="9" borderId="6" xfId="0" applyFill="1" applyBorder="1" applyAlignment="1">
      <alignment vertical="center" wrapText="1"/>
    </xf>
    <xf numFmtId="0" fontId="0" fillId="10" borderId="6" xfId="0" applyFill="1" applyBorder="1" applyAlignment="1">
      <alignment vertical="center" wrapText="1"/>
    </xf>
    <xf numFmtId="0" fontId="0" fillId="9" borderId="7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9" borderId="9" xfId="0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9" borderId="6" xfId="0" applyFont="1" applyFill="1" applyBorder="1" applyAlignment="1">
      <alignment horizontal="center" vertical="center" wrapText="1"/>
    </xf>
    <xf numFmtId="170" fontId="0" fillId="0" borderId="6" xfId="0" applyNumberFormat="1" applyBorder="1" applyAlignment="1">
      <alignment horizontal="center" vertical="center" wrapText="1"/>
    </xf>
    <xf numFmtId="170" fontId="2" fillId="0" borderId="6" xfId="0" applyNumberFormat="1" applyFont="1" applyBorder="1" applyAlignment="1">
      <alignment horizontal="center" vertical="center" wrapText="1"/>
    </xf>
    <xf numFmtId="170" fontId="4" fillId="0" borderId="6" xfId="0" applyNumberFormat="1" applyFont="1" applyFill="1" applyBorder="1" applyAlignment="1">
      <alignment horizontal="center" vertical="center" wrapText="1"/>
    </xf>
    <xf numFmtId="170" fontId="4" fillId="0" borderId="6" xfId="0" applyNumberFormat="1" applyFont="1" applyBorder="1" applyAlignment="1">
      <alignment horizontal="center" vertical="center" wrapText="1"/>
    </xf>
    <xf numFmtId="170" fontId="3" fillId="0" borderId="6" xfId="0" applyNumberFormat="1" applyFont="1" applyBorder="1" applyAlignment="1">
      <alignment horizontal="center" vertical="center" wrapText="1"/>
    </xf>
    <xf numFmtId="170" fontId="3" fillId="10" borderId="6" xfId="0" applyNumberFormat="1" applyFont="1" applyFill="1" applyBorder="1" applyAlignment="1">
      <alignment horizontal="center" vertical="center" wrapText="1"/>
    </xf>
    <xf numFmtId="0" fontId="10" fillId="11" borderId="10" xfId="2" applyFont="1" applyFill="1" applyBorder="1" applyAlignment="1">
      <alignment horizontal="center"/>
    </xf>
    <xf numFmtId="0" fontId="10" fillId="0" borderId="11" xfId="2" applyFont="1" applyFill="1" applyBorder="1" applyAlignment="1">
      <alignment wrapText="1"/>
    </xf>
    <xf numFmtId="0" fontId="10" fillId="0" borderId="11" xfId="2" applyFont="1" applyFill="1" applyBorder="1" applyAlignment="1">
      <alignment horizontal="right" wrapText="1"/>
    </xf>
    <xf numFmtId="0" fontId="0" fillId="12" borderId="6" xfId="0" applyFill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10" borderId="6" xfId="0" applyFont="1" applyFill="1" applyBorder="1" applyAlignment="1">
      <alignment vertical="center" wrapText="1"/>
    </xf>
    <xf numFmtId="0" fontId="3" fillId="10" borderId="7" xfId="0" applyFont="1" applyFill="1" applyBorder="1" applyAlignment="1">
      <alignment vertical="center" wrapText="1"/>
    </xf>
    <xf numFmtId="0" fontId="3" fillId="10" borderId="9" xfId="0" applyFont="1" applyFill="1" applyBorder="1" applyAlignment="1">
      <alignment vertical="center" wrapText="1"/>
    </xf>
    <xf numFmtId="0" fontId="0" fillId="0" borderId="6" xfId="0" applyBorder="1" applyAlignment="1">
      <alignment horizontal="left" vertical="center" wrapText="1"/>
    </xf>
  </cellXfs>
  <cellStyles count="3">
    <cellStyle name="Normal" xfId="0" builtinId="0"/>
    <cellStyle name="Normal_Sheet4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7"/>
  <sheetViews>
    <sheetView workbookViewId="0">
      <selection activeCell="B9" sqref="B9"/>
    </sheetView>
  </sheetViews>
  <sheetFormatPr defaultRowHeight="14.4" x14ac:dyDescent="0.3"/>
  <cols>
    <col min="1" max="1" width="4.77734375" style="16" customWidth="1"/>
    <col min="2" max="2" width="7.109375" style="16" customWidth="1"/>
    <col min="3" max="3" width="9.109375" style="16"/>
    <col min="4" max="4" width="9.109375" style="16" customWidth="1"/>
    <col min="5" max="5" width="10" style="16" customWidth="1"/>
    <col min="6" max="6" width="10.5546875" style="16" customWidth="1"/>
    <col min="7" max="7" width="6.21875" style="16" customWidth="1"/>
    <col min="8" max="8" width="12" style="16" bestFit="1" customWidth="1"/>
    <col min="9" max="9" width="16.44140625" style="16" bestFit="1" customWidth="1"/>
    <col min="10" max="10" width="14" style="16" hidden="1" customWidth="1"/>
    <col min="11" max="11" width="6.5546875" style="103" customWidth="1"/>
    <col min="12" max="12" width="17.5546875" style="16" customWidth="1"/>
    <col min="13" max="13" width="13.44140625" style="16" customWidth="1"/>
    <col min="14" max="14" width="20.44140625" style="16" customWidth="1"/>
    <col min="15" max="15" width="17.109375" style="16" customWidth="1"/>
    <col min="16" max="16" width="16.5546875" style="16" customWidth="1"/>
  </cols>
  <sheetData>
    <row r="1" spans="1:16" ht="15" x14ac:dyDescent="0.25">
      <c r="A1" s="50"/>
      <c r="B1" s="111" t="s">
        <v>153</v>
      </c>
      <c r="C1" s="112"/>
      <c r="D1" s="112"/>
      <c r="E1" s="112"/>
      <c r="F1" s="112"/>
      <c r="H1" s="107" t="s">
        <v>151</v>
      </c>
      <c r="I1" s="108"/>
      <c r="J1" s="101"/>
      <c r="K1" s="102"/>
      <c r="L1" s="109" t="s">
        <v>161</v>
      </c>
      <c r="M1" s="109"/>
      <c r="N1" s="109"/>
      <c r="O1" s="109"/>
      <c r="P1" s="109"/>
    </row>
    <row r="2" spans="1:16" ht="45" customHeight="1" x14ac:dyDescent="0.25">
      <c r="A2" s="16" t="s">
        <v>155</v>
      </c>
      <c r="B2" s="36"/>
      <c r="C2" s="99" t="s">
        <v>158</v>
      </c>
      <c r="D2" s="99" t="s">
        <v>159</v>
      </c>
      <c r="E2" s="99" t="s">
        <v>115</v>
      </c>
      <c r="F2" s="105" t="s">
        <v>164</v>
      </c>
      <c r="G2" s="58"/>
      <c r="H2" s="99" t="s">
        <v>160</v>
      </c>
      <c r="I2" s="105" t="s">
        <v>165</v>
      </c>
      <c r="J2" s="36" t="s">
        <v>141</v>
      </c>
      <c r="K2" s="58"/>
      <c r="L2" s="99" t="s">
        <v>152</v>
      </c>
      <c r="M2" s="99" t="s">
        <v>154</v>
      </c>
      <c r="N2" s="99" t="s">
        <v>156</v>
      </c>
      <c r="O2" s="105" t="s">
        <v>166</v>
      </c>
      <c r="P2" s="99" t="s">
        <v>157</v>
      </c>
    </row>
    <row r="3" spans="1:16" s="118" customFormat="1" x14ac:dyDescent="0.3">
      <c r="A3" s="114"/>
      <c r="B3" s="115" t="s">
        <v>15</v>
      </c>
      <c r="C3" s="115">
        <v>144.49</v>
      </c>
      <c r="D3" s="115">
        <v>94.03</v>
      </c>
      <c r="E3" s="115">
        <f>SUM(C3:D3)</f>
        <v>238.52</v>
      </c>
      <c r="F3" s="116">
        <f>E3-E4</f>
        <v>12.140000000000015</v>
      </c>
      <c r="G3" s="117"/>
      <c r="H3" s="115">
        <v>26.02</v>
      </c>
      <c r="I3" s="116"/>
      <c r="J3" s="115">
        <f>N4-N3</f>
        <v>-3.5</v>
      </c>
      <c r="K3" s="115"/>
      <c r="L3" s="115">
        <v>49</v>
      </c>
      <c r="M3" s="115">
        <v>48</v>
      </c>
      <c r="N3" s="120">
        <f>(L3+M4)/2</f>
        <v>49.5</v>
      </c>
      <c r="O3" s="116"/>
      <c r="P3" s="115" t="s">
        <v>29</v>
      </c>
    </row>
    <row r="4" spans="1:16" s="118" customFormat="1" ht="15" x14ac:dyDescent="0.25">
      <c r="A4" s="114">
        <v>-7.5</v>
      </c>
      <c r="B4" s="115" t="s">
        <v>29</v>
      </c>
      <c r="C4" s="115">
        <v>142.4</v>
      </c>
      <c r="D4" s="115">
        <v>83.98</v>
      </c>
      <c r="E4" s="115">
        <f>SUM(C4:D4)</f>
        <v>226.38</v>
      </c>
      <c r="F4" s="116"/>
      <c r="G4" s="119"/>
      <c r="H4" s="115">
        <v>27.32</v>
      </c>
      <c r="I4" s="116">
        <v>1.3</v>
      </c>
      <c r="J4" s="115"/>
      <c r="K4" s="115"/>
      <c r="L4" s="115">
        <v>44</v>
      </c>
      <c r="M4" s="115">
        <v>50</v>
      </c>
      <c r="N4" s="115">
        <f>(L4+M3)/2</f>
        <v>46</v>
      </c>
      <c r="O4" s="116">
        <v>3.5</v>
      </c>
      <c r="P4" s="115"/>
    </row>
    <row r="5" spans="1:16" ht="15" x14ac:dyDescent="0.25">
      <c r="B5" s="62"/>
      <c r="C5" s="62"/>
      <c r="D5" s="62"/>
      <c r="E5" s="62"/>
      <c r="F5" s="98"/>
      <c r="G5" s="61"/>
      <c r="H5" s="62"/>
      <c r="I5" s="65"/>
      <c r="J5" s="75"/>
      <c r="K5" s="62"/>
      <c r="L5" s="62"/>
      <c r="M5" s="62"/>
      <c r="N5" s="62"/>
      <c r="O5" s="65"/>
      <c r="P5" s="62"/>
    </row>
    <row r="6" spans="1:16" x14ac:dyDescent="0.3">
      <c r="B6" s="62" t="s">
        <v>12</v>
      </c>
      <c r="C6" s="62">
        <v>150.33000000000001</v>
      </c>
      <c r="D6" s="62">
        <v>82.12</v>
      </c>
      <c r="E6" s="62">
        <f>SUM(C6:D6)</f>
        <v>232.45000000000002</v>
      </c>
      <c r="F6" s="65">
        <f>E6-E7</f>
        <v>2.3000000000000398</v>
      </c>
      <c r="G6" s="93"/>
      <c r="H6" s="62">
        <v>-24.67</v>
      </c>
      <c r="I6" s="65"/>
      <c r="J6" s="91">
        <f>N7-N6</f>
        <v>-15</v>
      </c>
      <c r="K6" s="62"/>
      <c r="L6" s="62">
        <v>56</v>
      </c>
      <c r="M6" s="62">
        <v>27</v>
      </c>
      <c r="N6" s="95">
        <f>(L6+M7)/2</f>
        <v>56</v>
      </c>
      <c r="O6" s="65"/>
      <c r="P6" s="62" t="s">
        <v>21</v>
      </c>
    </row>
    <row r="7" spans="1:16" x14ac:dyDescent="0.3">
      <c r="A7" s="16">
        <v>-6</v>
      </c>
      <c r="B7" s="62" t="s">
        <v>21</v>
      </c>
      <c r="C7" s="62">
        <v>147.13999999999999</v>
      </c>
      <c r="D7" s="62">
        <v>83.01</v>
      </c>
      <c r="E7" s="62">
        <f>SUM(C7:D7)</f>
        <v>230.14999999999998</v>
      </c>
      <c r="F7" s="98"/>
      <c r="G7" s="61"/>
      <c r="H7" s="62">
        <v>-16.04</v>
      </c>
      <c r="I7" s="65">
        <v>8.6300000000000008</v>
      </c>
      <c r="J7" s="75"/>
      <c r="K7" s="62"/>
      <c r="L7" s="62">
        <v>55</v>
      </c>
      <c r="M7" s="62">
        <v>56</v>
      </c>
      <c r="N7" s="62">
        <f>(L7+M6)/2</f>
        <v>41</v>
      </c>
      <c r="O7" s="65">
        <v>15</v>
      </c>
      <c r="P7" s="62"/>
    </row>
    <row r="8" spans="1:16" ht="15" x14ac:dyDescent="0.25">
      <c r="B8" s="62"/>
      <c r="C8" s="62"/>
      <c r="D8" s="62"/>
      <c r="E8" s="62"/>
      <c r="F8" s="98"/>
      <c r="G8" s="61"/>
      <c r="H8" s="62"/>
      <c r="I8" s="65"/>
      <c r="J8" s="75"/>
      <c r="K8" s="62"/>
      <c r="L8" s="62"/>
      <c r="M8" s="62"/>
      <c r="N8" s="62"/>
      <c r="O8" s="65"/>
      <c r="P8" s="62"/>
    </row>
    <row r="9" spans="1:16" s="118" customFormat="1" ht="15" x14ac:dyDescent="0.25">
      <c r="A9" s="114"/>
      <c r="B9" s="115" t="s">
        <v>32</v>
      </c>
      <c r="C9" s="115">
        <v>141.94999999999999</v>
      </c>
      <c r="D9" s="115">
        <v>79.209999999999994</v>
      </c>
      <c r="E9" s="115">
        <f>SUM(C9:D9)</f>
        <v>221.15999999999997</v>
      </c>
      <c r="F9" s="116">
        <f>E9-E10</f>
        <v>5.0399999999999636</v>
      </c>
      <c r="G9" s="117"/>
      <c r="H9" s="115">
        <v>-5</v>
      </c>
      <c r="I9" s="116"/>
      <c r="J9" s="115">
        <f>N10-N9</f>
        <v>-6.5</v>
      </c>
      <c r="K9" s="115"/>
      <c r="L9" s="115">
        <v>28</v>
      </c>
      <c r="M9" s="115">
        <v>26</v>
      </c>
      <c r="N9" s="115">
        <f>(L9+M10)/2</f>
        <v>37.5</v>
      </c>
      <c r="O9" s="116"/>
      <c r="P9" s="115" t="s">
        <v>7</v>
      </c>
    </row>
    <row r="10" spans="1:16" s="118" customFormat="1" ht="15" x14ac:dyDescent="0.25">
      <c r="A10" s="114">
        <v>-3</v>
      </c>
      <c r="B10" s="115" t="s">
        <v>7</v>
      </c>
      <c r="C10" s="115">
        <v>141.47</v>
      </c>
      <c r="D10" s="115">
        <v>74.650000000000006</v>
      </c>
      <c r="E10" s="115">
        <f>SUM(C10:D10)</f>
        <v>216.12</v>
      </c>
      <c r="F10" s="116"/>
      <c r="G10" s="119"/>
      <c r="H10" s="115">
        <v>34.5</v>
      </c>
      <c r="I10" s="116">
        <v>39.5</v>
      </c>
      <c r="J10" s="115"/>
      <c r="K10" s="115"/>
      <c r="L10" s="115">
        <v>36</v>
      </c>
      <c r="M10" s="115">
        <v>47</v>
      </c>
      <c r="N10" s="115">
        <f>(L10+M9)/2</f>
        <v>31</v>
      </c>
      <c r="O10" s="116">
        <v>6.5</v>
      </c>
      <c r="P10" s="115"/>
    </row>
    <row r="11" spans="1:16" ht="15" x14ac:dyDescent="0.25">
      <c r="B11" s="62"/>
      <c r="C11" s="62"/>
      <c r="D11" s="62"/>
      <c r="E11" s="62"/>
      <c r="F11" s="98"/>
      <c r="G11" s="61"/>
      <c r="H11" s="62"/>
      <c r="I11" s="65"/>
      <c r="J11" s="75"/>
      <c r="K11" s="62"/>
      <c r="L11" s="62"/>
      <c r="M11" s="62"/>
      <c r="N11" s="62"/>
      <c r="O11" s="65"/>
      <c r="P11" s="62"/>
    </row>
    <row r="12" spans="1:16" s="118" customFormat="1" ht="15" x14ac:dyDescent="0.25">
      <c r="A12" s="114"/>
      <c r="B12" s="115" t="s">
        <v>99</v>
      </c>
      <c r="C12" s="115">
        <v>139.01</v>
      </c>
      <c r="D12" s="115">
        <v>85.56</v>
      </c>
      <c r="E12" s="115">
        <f>SUM(C12:D12)</f>
        <v>224.57</v>
      </c>
      <c r="F12" s="116"/>
      <c r="G12" s="120"/>
      <c r="H12" s="115">
        <v>-2.19</v>
      </c>
      <c r="I12" s="116">
        <f>H12-H13</f>
        <v>21.74</v>
      </c>
      <c r="J12" s="117">
        <f>N13-N12</f>
        <v>9</v>
      </c>
      <c r="K12" s="117"/>
      <c r="L12" s="115">
        <v>40</v>
      </c>
      <c r="M12" s="115">
        <v>41</v>
      </c>
      <c r="N12" s="115">
        <f>(L12+M13)/2</f>
        <v>31.5</v>
      </c>
      <c r="O12" s="116">
        <f>N13-N12</f>
        <v>9</v>
      </c>
      <c r="P12" s="115" t="s">
        <v>99</v>
      </c>
    </row>
    <row r="13" spans="1:16" s="118" customFormat="1" ht="15" x14ac:dyDescent="0.25">
      <c r="A13" s="114">
        <v>-7</v>
      </c>
      <c r="B13" s="115" t="s">
        <v>6</v>
      </c>
      <c r="C13" s="116">
        <v>153.38999999999999</v>
      </c>
      <c r="D13" s="115">
        <v>93.04</v>
      </c>
      <c r="E13" s="115">
        <f>SUM(C13:D13)</f>
        <v>246.43</v>
      </c>
      <c r="F13" s="116">
        <v>21.86</v>
      </c>
      <c r="G13" s="119"/>
      <c r="H13" s="115">
        <v>-23.93</v>
      </c>
      <c r="I13" s="116"/>
      <c r="J13" s="115"/>
      <c r="K13" s="115"/>
      <c r="L13" s="115">
        <v>40</v>
      </c>
      <c r="M13" s="115">
        <v>23</v>
      </c>
      <c r="N13" s="115">
        <f>(L13+M12)/2</f>
        <v>40.5</v>
      </c>
      <c r="O13" s="116"/>
      <c r="P13" s="115"/>
    </row>
    <row r="14" spans="1:16" ht="15" x14ac:dyDescent="0.25">
      <c r="B14" s="62"/>
      <c r="C14" s="62"/>
      <c r="D14" s="62"/>
      <c r="E14" s="62"/>
      <c r="F14" s="98"/>
      <c r="G14" s="61"/>
      <c r="H14" s="62"/>
      <c r="I14" s="65"/>
      <c r="J14" s="75"/>
      <c r="K14" s="62"/>
      <c r="L14" s="62"/>
      <c r="M14" s="62"/>
      <c r="N14" s="62"/>
      <c r="O14" s="65"/>
      <c r="P14" s="62"/>
    </row>
    <row r="15" spans="1:16" ht="15" x14ac:dyDescent="0.25">
      <c r="A15" s="16">
        <v>-6</v>
      </c>
      <c r="B15" s="62" t="s">
        <v>37</v>
      </c>
      <c r="C15" s="62">
        <v>147.25</v>
      </c>
      <c r="D15" s="62">
        <v>78.81</v>
      </c>
      <c r="E15" s="62">
        <f>SUM(C15:D15)</f>
        <v>226.06</v>
      </c>
      <c r="F15" s="98">
        <f>E15-E16</f>
        <v>6.8900000000000148</v>
      </c>
      <c r="G15" s="61"/>
      <c r="H15" s="62">
        <v>26.49</v>
      </c>
      <c r="I15" s="65">
        <f>H15-H16</f>
        <v>58.67</v>
      </c>
      <c r="J15" s="91">
        <f>N16-N15</f>
        <v>13.5</v>
      </c>
      <c r="K15" s="62"/>
      <c r="L15" s="62">
        <v>25</v>
      </c>
      <c r="M15" s="62">
        <v>40</v>
      </c>
      <c r="N15" s="62">
        <f>(L15+M16)/2</f>
        <v>33</v>
      </c>
      <c r="O15" s="65">
        <f>N16-N15</f>
        <v>13.5</v>
      </c>
      <c r="P15" s="62" t="s">
        <v>37</v>
      </c>
    </row>
    <row r="16" spans="1:16" ht="15" x14ac:dyDescent="0.25">
      <c r="B16" s="62" t="s">
        <v>9</v>
      </c>
      <c r="C16" s="62">
        <v>143.07</v>
      </c>
      <c r="D16" s="62">
        <v>76.099999999999994</v>
      </c>
      <c r="E16" s="62">
        <f>SUM(C16:D16)</f>
        <v>219.17</v>
      </c>
      <c r="F16" s="98"/>
      <c r="G16" s="61"/>
      <c r="H16" s="62">
        <v>-32.18</v>
      </c>
      <c r="I16" s="65"/>
      <c r="J16" s="75"/>
      <c r="K16" s="62"/>
      <c r="L16" s="62">
        <v>53</v>
      </c>
      <c r="M16" s="62">
        <v>41</v>
      </c>
      <c r="N16" s="62">
        <f>(L16+M15)/2</f>
        <v>46.5</v>
      </c>
      <c r="O16" s="65"/>
      <c r="P16" s="62"/>
    </row>
    <row r="17" spans="1:16" ht="15" x14ac:dyDescent="0.25">
      <c r="B17" s="62"/>
      <c r="C17" s="62"/>
      <c r="D17" s="62"/>
      <c r="E17" s="62"/>
      <c r="F17" s="98"/>
      <c r="G17" s="61"/>
      <c r="H17" s="62"/>
      <c r="I17" s="65"/>
      <c r="J17" s="75"/>
      <c r="K17" s="62"/>
      <c r="L17" s="62"/>
      <c r="M17" s="62"/>
      <c r="N17" s="62"/>
      <c r="O17" s="65"/>
      <c r="P17" s="62"/>
    </row>
    <row r="18" spans="1:16" s="118" customFormat="1" ht="15" x14ac:dyDescent="0.25">
      <c r="A18" s="114"/>
      <c r="B18" s="115" t="s">
        <v>25</v>
      </c>
      <c r="C18" s="115">
        <v>146</v>
      </c>
      <c r="D18" s="115">
        <v>88.83</v>
      </c>
      <c r="E18" s="115">
        <f>SUM(C18:D18)</f>
        <v>234.82999999999998</v>
      </c>
      <c r="F18" s="116">
        <f>E18-E19</f>
        <v>10.359999999999957</v>
      </c>
      <c r="G18" s="117"/>
      <c r="H18" s="115">
        <v>-32.79</v>
      </c>
      <c r="I18" s="116"/>
      <c r="J18" s="115">
        <f>N19-N18</f>
        <v>-7.5</v>
      </c>
      <c r="K18" s="115"/>
      <c r="L18" s="115">
        <v>52</v>
      </c>
      <c r="M18" s="115">
        <v>33</v>
      </c>
      <c r="N18" s="115">
        <f>(L18+M19)/2</f>
        <v>45.5</v>
      </c>
      <c r="O18" s="116"/>
      <c r="P18" s="115" t="s">
        <v>57</v>
      </c>
    </row>
    <row r="19" spans="1:16" s="118" customFormat="1" ht="15" x14ac:dyDescent="0.25">
      <c r="A19" s="114">
        <v>-8.5</v>
      </c>
      <c r="B19" s="115" t="s">
        <v>57</v>
      </c>
      <c r="C19" s="116">
        <v>153.36000000000001</v>
      </c>
      <c r="D19" s="115">
        <v>71.11</v>
      </c>
      <c r="E19" s="115">
        <f>SUM(C19:D19)</f>
        <v>224.47000000000003</v>
      </c>
      <c r="F19" s="116"/>
      <c r="G19" s="119"/>
      <c r="H19" s="115">
        <v>4.99</v>
      </c>
      <c r="I19" s="116">
        <v>37.78</v>
      </c>
      <c r="J19" s="115"/>
      <c r="K19" s="115"/>
      <c r="L19" s="115">
        <v>43</v>
      </c>
      <c r="M19" s="115">
        <v>39</v>
      </c>
      <c r="N19" s="115">
        <f>(L19+M18)/2</f>
        <v>38</v>
      </c>
      <c r="O19" s="116">
        <v>7.5</v>
      </c>
      <c r="P19" s="115"/>
    </row>
    <row r="20" spans="1:16" ht="15" x14ac:dyDescent="0.25">
      <c r="B20" s="62"/>
      <c r="C20" s="62"/>
      <c r="D20" s="62"/>
      <c r="E20" s="62"/>
      <c r="F20" s="98"/>
      <c r="G20" s="61"/>
      <c r="H20" s="62"/>
      <c r="I20" s="65"/>
      <c r="J20" s="75"/>
      <c r="K20" s="62"/>
      <c r="L20" s="62"/>
      <c r="M20" s="62"/>
      <c r="N20" s="62"/>
      <c r="O20" s="65"/>
      <c r="P20" s="62"/>
    </row>
    <row r="21" spans="1:16" ht="15" x14ac:dyDescent="0.25">
      <c r="A21" s="16">
        <v>-2</v>
      </c>
      <c r="B21" s="62" t="s">
        <v>20</v>
      </c>
      <c r="C21" s="62">
        <v>137.86000000000001</v>
      </c>
      <c r="D21" s="62">
        <v>72.67</v>
      </c>
      <c r="E21" s="62">
        <f>SUM(C21:D21)</f>
        <v>210.53000000000003</v>
      </c>
      <c r="F21" s="98"/>
      <c r="G21" s="95"/>
      <c r="H21" s="62">
        <v>-3.95</v>
      </c>
      <c r="I21" s="65">
        <f>H21-H22</f>
        <v>13.77</v>
      </c>
      <c r="J21" s="75">
        <f>N22-N21</f>
        <v>0.5</v>
      </c>
      <c r="K21" s="62"/>
      <c r="L21" s="62">
        <v>40</v>
      </c>
      <c r="M21" s="62">
        <v>30</v>
      </c>
      <c r="N21" s="62">
        <f>(L21+M22)/2</f>
        <v>36</v>
      </c>
      <c r="O21" s="65">
        <f>N22-N21</f>
        <v>0.5</v>
      </c>
      <c r="P21" s="62" t="s">
        <v>20</v>
      </c>
    </row>
    <row r="22" spans="1:16" ht="15" x14ac:dyDescent="0.25">
      <c r="B22" s="62" t="s">
        <v>13</v>
      </c>
      <c r="C22" s="62">
        <v>136.13999999999999</v>
      </c>
      <c r="D22" s="62">
        <v>78.819999999999993</v>
      </c>
      <c r="E22" s="62">
        <f>SUM(C22:D22)</f>
        <v>214.95999999999998</v>
      </c>
      <c r="F22" s="98">
        <v>4.43</v>
      </c>
      <c r="G22" s="61"/>
      <c r="H22" s="62">
        <v>-17.72</v>
      </c>
      <c r="I22" s="65"/>
      <c r="J22" s="75"/>
      <c r="K22" s="62"/>
      <c r="L22" s="62">
        <v>43</v>
      </c>
      <c r="M22" s="62">
        <v>32</v>
      </c>
      <c r="N22" s="62">
        <f>(L22+M21)/2</f>
        <v>36.5</v>
      </c>
      <c r="O22" s="65"/>
      <c r="P22" s="62"/>
    </row>
    <row r="23" spans="1:16" ht="15" x14ac:dyDescent="0.25">
      <c r="B23" s="62"/>
      <c r="C23" s="62"/>
      <c r="D23" s="62"/>
      <c r="E23" s="62"/>
      <c r="F23" s="98"/>
      <c r="G23" s="61"/>
      <c r="H23" s="62"/>
      <c r="I23" s="65"/>
      <c r="J23" s="75"/>
      <c r="K23" s="62"/>
      <c r="L23" s="62"/>
      <c r="M23" s="62"/>
      <c r="N23" s="62"/>
      <c r="O23" s="65"/>
      <c r="P23" s="62"/>
    </row>
    <row r="24" spans="1:16" s="118" customFormat="1" ht="15" x14ac:dyDescent="0.25">
      <c r="A24" s="114"/>
      <c r="B24" s="115" t="s">
        <v>28</v>
      </c>
      <c r="C24" s="115">
        <v>139.43</v>
      </c>
      <c r="D24" s="115">
        <v>74.33</v>
      </c>
      <c r="E24" s="115">
        <f>SUM(C24:D24)</f>
        <v>213.76</v>
      </c>
      <c r="F24" s="116"/>
      <c r="G24" s="120"/>
      <c r="H24" s="115">
        <v>8.59</v>
      </c>
      <c r="I24" s="116"/>
      <c r="J24" s="117">
        <f>N25-N24</f>
        <v>8.5</v>
      </c>
      <c r="K24" s="117"/>
      <c r="L24" s="115">
        <v>39</v>
      </c>
      <c r="M24" s="115">
        <v>42</v>
      </c>
      <c r="N24" s="115">
        <f>(L24+M25)/2</f>
        <v>36.5</v>
      </c>
      <c r="O24" s="116">
        <f>N25-N24</f>
        <v>8.5</v>
      </c>
      <c r="P24" s="115" t="s">
        <v>28</v>
      </c>
    </row>
    <row r="25" spans="1:16" s="118" customFormat="1" ht="15" x14ac:dyDescent="0.25">
      <c r="A25" s="114">
        <v>-3</v>
      </c>
      <c r="B25" s="115" t="s">
        <v>24</v>
      </c>
      <c r="C25" s="116">
        <v>153.13</v>
      </c>
      <c r="D25" s="115">
        <v>82.98</v>
      </c>
      <c r="E25" s="115">
        <f>SUM(C25:D25)</f>
        <v>236.11</v>
      </c>
      <c r="F25" s="116">
        <v>22.35</v>
      </c>
      <c r="G25" s="119"/>
      <c r="H25" s="115">
        <v>15.78</v>
      </c>
      <c r="I25" s="116">
        <v>7.19</v>
      </c>
      <c r="J25" s="115"/>
      <c r="K25" s="115"/>
      <c r="L25" s="115">
        <v>48</v>
      </c>
      <c r="M25" s="115">
        <v>34</v>
      </c>
      <c r="N25" s="115">
        <f>(L25+M24)/2</f>
        <v>45</v>
      </c>
      <c r="O25" s="116"/>
      <c r="P25" s="115"/>
    </row>
    <row r="26" spans="1:16" ht="15" x14ac:dyDescent="0.25">
      <c r="B26" s="62"/>
      <c r="C26" s="62"/>
      <c r="D26" s="62"/>
      <c r="E26" s="62"/>
      <c r="F26" s="98"/>
      <c r="G26" s="61"/>
      <c r="H26" s="62"/>
      <c r="I26" s="65"/>
      <c r="J26" s="75"/>
      <c r="K26" s="62"/>
      <c r="L26" s="62"/>
      <c r="M26" s="62"/>
      <c r="N26" s="62"/>
      <c r="O26" s="65"/>
      <c r="P26" s="62"/>
    </row>
    <row r="27" spans="1:16" ht="15" x14ac:dyDescent="0.25">
      <c r="A27" s="16">
        <v>-1</v>
      </c>
      <c r="B27" s="62" t="s">
        <v>18</v>
      </c>
      <c r="C27" s="62">
        <v>145.96</v>
      </c>
      <c r="D27" s="62">
        <v>92.91</v>
      </c>
      <c r="E27" s="62">
        <f>SUM(C27:D27)</f>
        <v>238.87</v>
      </c>
      <c r="F27" s="98"/>
      <c r="G27" s="61"/>
      <c r="H27" s="62">
        <v>8.59</v>
      </c>
      <c r="I27" s="65">
        <f>H27-H28</f>
        <v>33.260000000000005</v>
      </c>
      <c r="J27" s="75">
        <f>N28-N27</f>
        <v>-2.5</v>
      </c>
      <c r="K27" s="62"/>
      <c r="L27" s="62">
        <v>32</v>
      </c>
      <c r="M27" s="62">
        <v>31</v>
      </c>
      <c r="N27" s="62">
        <f>(L27+M28)/2</f>
        <v>35</v>
      </c>
      <c r="O27" s="65"/>
      <c r="P27" s="62" t="s">
        <v>38</v>
      </c>
    </row>
    <row r="28" spans="1:16" ht="15" x14ac:dyDescent="0.25">
      <c r="B28" s="62" t="s">
        <v>38</v>
      </c>
      <c r="C28" s="65">
        <v>152.38999999999999</v>
      </c>
      <c r="D28" s="62">
        <v>88.53</v>
      </c>
      <c r="E28" s="62">
        <f>SUM(C28:D28)</f>
        <v>240.92</v>
      </c>
      <c r="F28" s="98">
        <v>2.0499999999999998</v>
      </c>
      <c r="G28" s="61"/>
      <c r="H28" s="62">
        <v>-24.67</v>
      </c>
      <c r="I28" s="65"/>
      <c r="J28" s="75"/>
      <c r="K28" s="62"/>
      <c r="L28" s="62">
        <v>34</v>
      </c>
      <c r="M28" s="62">
        <v>38</v>
      </c>
      <c r="N28" s="62">
        <f>(L28+M27)/2</f>
        <v>32.5</v>
      </c>
      <c r="O28" s="65">
        <v>2.5</v>
      </c>
      <c r="P28" s="62"/>
    </row>
    <row r="29" spans="1:16" ht="15" x14ac:dyDescent="0.25">
      <c r="B29" s="62"/>
      <c r="C29" s="62"/>
      <c r="D29" s="62"/>
      <c r="E29" s="62"/>
      <c r="F29" s="98"/>
      <c r="G29" s="61"/>
      <c r="H29" s="62"/>
      <c r="I29" s="65"/>
      <c r="J29" s="75"/>
      <c r="K29" s="62"/>
      <c r="L29" s="62"/>
      <c r="M29" s="62"/>
      <c r="N29" s="62"/>
      <c r="O29" s="65"/>
      <c r="P29" s="62"/>
    </row>
    <row r="30" spans="1:16" s="118" customFormat="1" ht="15" x14ac:dyDescent="0.25">
      <c r="A30" s="114"/>
      <c r="B30" s="115" t="s">
        <v>14</v>
      </c>
      <c r="C30" s="115">
        <v>142.53</v>
      </c>
      <c r="D30" s="115">
        <v>81.739999999999995</v>
      </c>
      <c r="E30" s="115">
        <f>SUM(C30:D30)</f>
        <v>224.26999999999998</v>
      </c>
      <c r="F30" s="116">
        <f>E30-E31</f>
        <v>3.879999999999967</v>
      </c>
      <c r="G30" s="119"/>
      <c r="H30" s="115">
        <v>39.75</v>
      </c>
      <c r="I30" s="116">
        <f>H30-H31</f>
        <v>25.369999999999997</v>
      </c>
      <c r="J30" s="115">
        <f>N31-N30</f>
        <v>6</v>
      </c>
      <c r="K30" s="115"/>
      <c r="L30" s="115">
        <v>29</v>
      </c>
      <c r="M30" s="115">
        <v>57</v>
      </c>
      <c r="N30" s="115">
        <f>(L30+M31)/2</f>
        <v>44</v>
      </c>
      <c r="O30" s="116">
        <f>N31-N30</f>
        <v>6</v>
      </c>
      <c r="P30" s="115" t="s">
        <v>14</v>
      </c>
    </row>
    <row r="31" spans="1:16" s="118" customFormat="1" x14ac:dyDescent="0.3">
      <c r="A31" s="114"/>
      <c r="B31" s="115" t="s">
        <v>10</v>
      </c>
      <c r="C31" s="116">
        <v>154.05000000000001</v>
      </c>
      <c r="D31" s="115">
        <v>66.34</v>
      </c>
      <c r="E31" s="115">
        <f>SUM(C31:D31)</f>
        <v>220.39000000000001</v>
      </c>
      <c r="F31" s="116"/>
      <c r="G31" s="119"/>
      <c r="H31" s="115">
        <v>14.38</v>
      </c>
      <c r="I31" s="116"/>
      <c r="J31" s="115"/>
      <c r="K31" s="115"/>
      <c r="L31" s="115">
        <v>43</v>
      </c>
      <c r="M31" s="115">
        <v>59</v>
      </c>
      <c r="N31" s="120">
        <f>(L31+M30)/2</f>
        <v>50</v>
      </c>
      <c r="O31" s="116"/>
      <c r="P31" s="115"/>
    </row>
    <row r="32" spans="1:16" ht="15" x14ac:dyDescent="0.25">
      <c r="B32" s="62"/>
      <c r="C32" s="62"/>
      <c r="D32" s="62"/>
      <c r="E32" s="62"/>
      <c r="F32" s="98"/>
      <c r="G32" s="61"/>
      <c r="H32" s="62"/>
      <c r="I32" s="65"/>
      <c r="J32" s="75"/>
      <c r="K32" s="62"/>
      <c r="L32" s="62"/>
      <c r="M32" s="62"/>
      <c r="N32" s="62"/>
      <c r="O32" s="65"/>
      <c r="P32" s="62"/>
    </row>
    <row r="33" spans="1:16" ht="15" x14ac:dyDescent="0.25">
      <c r="A33" s="16">
        <v>-2</v>
      </c>
      <c r="B33" s="62" t="s">
        <v>16</v>
      </c>
      <c r="C33" s="62">
        <v>151.86000000000001</v>
      </c>
      <c r="D33" s="62">
        <v>69.89</v>
      </c>
      <c r="E33" s="62">
        <f>SUM(C33:D33)</f>
        <v>221.75</v>
      </c>
      <c r="F33" s="98">
        <f>E33-E34</f>
        <v>3.2099999999999795</v>
      </c>
      <c r="G33" s="61"/>
      <c r="H33" s="62">
        <v>7.3</v>
      </c>
      <c r="I33" s="65">
        <f>H33-H34</f>
        <v>8.82</v>
      </c>
      <c r="J33" s="92">
        <f>N34-N33</f>
        <v>-7</v>
      </c>
      <c r="K33" s="93"/>
      <c r="L33" s="62">
        <v>43</v>
      </c>
      <c r="M33" s="62">
        <v>28</v>
      </c>
      <c r="N33" s="62">
        <f>(L33+M34)/2</f>
        <v>36</v>
      </c>
      <c r="O33" s="65"/>
      <c r="P33" s="62" t="s">
        <v>100</v>
      </c>
    </row>
    <row r="34" spans="1:16" ht="15" x14ac:dyDescent="0.25">
      <c r="A34" s="16" t="s">
        <v>140</v>
      </c>
      <c r="B34" s="62" t="s">
        <v>100</v>
      </c>
      <c r="C34" s="62">
        <v>147.53</v>
      </c>
      <c r="D34" s="62">
        <v>71.010000000000005</v>
      </c>
      <c r="E34" s="62">
        <f>SUM(C34:D34)</f>
        <v>218.54000000000002</v>
      </c>
      <c r="F34" s="98"/>
      <c r="G34" s="61"/>
      <c r="H34" s="62">
        <v>-1.52</v>
      </c>
      <c r="I34" s="65"/>
      <c r="J34" s="75"/>
      <c r="K34" s="62"/>
      <c r="L34" s="62">
        <v>30</v>
      </c>
      <c r="M34" s="62">
        <v>29</v>
      </c>
      <c r="N34" s="62">
        <f>(L34+M33)/2</f>
        <v>29</v>
      </c>
      <c r="O34" s="65">
        <v>7</v>
      </c>
      <c r="P34" s="62"/>
    </row>
    <row r="35" spans="1:16" ht="15" x14ac:dyDescent="0.25">
      <c r="B35" s="62"/>
      <c r="C35" s="62"/>
      <c r="D35" s="62"/>
      <c r="E35" s="62"/>
      <c r="F35" s="98"/>
      <c r="G35" s="61"/>
      <c r="H35" s="62"/>
      <c r="I35" s="65"/>
      <c r="J35" s="75"/>
      <c r="K35" s="62"/>
      <c r="L35" s="62"/>
      <c r="M35" s="62"/>
      <c r="N35" s="62"/>
      <c r="O35" s="65"/>
      <c r="P35" s="62"/>
    </row>
    <row r="36" spans="1:16" s="118" customFormat="1" ht="15" x14ac:dyDescent="0.25">
      <c r="A36" s="114">
        <v>-6</v>
      </c>
      <c r="B36" s="115" t="s">
        <v>22</v>
      </c>
      <c r="C36" s="115">
        <v>146.91999999999999</v>
      </c>
      <c r="D36" s="115">
        <v>91.65</v>
      </c>
      <c r="E36" s="115">
        <f>SUM(C36:D36)</f>
        <v>238.57</v>
      </c>
      <c r="F36" s="116">
        <f>E36-E37</f>
        <v>16.560000000000002</v>
      </c>
      <c r="G36" s="119"/>
      <c r="H36" s="115">
        <v>-19.8</v>
      </c>
      <c r="I36" s="116"/>
      <c r="J36" s="117">
        <f>N37-N36</f>
        <v>-16</v>
      </c>
      <c r="K36" s="117"/>
      <c r="L36" s="115">
        <v>45</v>
      </c>
      <c r="M36" s="115">
        <v>27</v>
      </c>
      <c r="N36" s="115">
        <f>(L36+M37)/2</f>
        <v>45.5</v>
      </c>
      <c r="O36" s="116"/>
      <c r="P36" s="115" t="s">
        <v>101</v>
      </c>
    </row>
    <row r="37" spans="1:16" s="118" customFormat="1" x14ac:dyDescent="0.3">
      <c r="A37" s="114"/>
      <c r="B37" s="115" t="s">
        <v>101</v>
      </c>
      <c r="C37" s="115">
        <v>138.96</v>
      </c>
      <c r="D37" s="115">
        <v>83.05</v>
      </c>
      <c r="E37" s="115">
        <f>SUM(C37:D37)</f>
        <v>222.01</v>
      </c>
      <c r="F37" s="116"/>
      <c r="G37" s="119"/>
      <c r="H37" s="115">
        <v>-10.3</v>
      </c>
      <c r="I37" s="116">
        <v>9.5</v>
      </c>
      <c r="J37" s="115"/>
      <c r="K37" s="115"/>
      <c r="L37" s="115">
        <v>32</v>
      </c>
      <c r="M37" s="115">
        <v>46</v>
      </c>
      <c r="N37" s="115">
        <f>(L37+M36)/2</f>
        <v>29.5</v>
      </c>
      <c r="O37" s="116">
        <v>16</v>
      </c>
      <c r="P37" s="115"/>
    </row>
    <row r="38" spans="1:16" x14ac:dyDescent="0.3">
      <c r="B38" s="62"/>
      <c r="C38" s="62"/>
      <c r="D38" s="62"/>
      <c r="E38" s="62"/>
      <c r="F38" s="98"/>
      <c r="G38" s="61"/>
      <c r="H38" s="62"/>
      <c r="I38" s="65"/>
      <c r="J38" s="75"/>
      <c r="K38" s="62"/>
      <c r="L38" s="62"/>
      <c r="M38" s="62"/>
      <c r="N38" s="62"/>
      <c r="O38" s="65"/>
      <c r="P38" s="62"/>
    </row>
    <row r="39" spans="1:16" x14ac:dyDescent="0.3">
      <c r="A39" s="16">
        <v>-3</v>
      </c>
      <c r="B39" s="62" t="s">
        <v>27</v>
      </c>
      <c r="C39" s="62">
        <v>142.80000000000001</v>
      </c>
      <c r="D39" s="62">
        <v>83.53</v>
      </c>
      <c r="E39" s="62">
        <f>SUM(C39:D39)</f>
        <v>226.33</v>
      </c>
      <c r="F39" s="98">
        <f>E39-E40</f>
        <v>9.4200000000000159</v>
      </c>
      <c r="G39" s="61"/>
      <c r="H39" s="62">
        <v>22.93</v>
      </c>
      <c r="I39" s="65"/>
      <c r="J39" s="92">
        <f>N40-N39</f>
        <v>-4.5</v>
      </c>
      <c r="K39" s="93"/>
      <c r="L39" s="62">
        <v>29</v>
      </c>
      <c r="M39" s="62">
        <v>38</v>
      </c>
      <c r="N39" s="62">
        <f>(L39+M40)/2</f>
        <v>39</v>
      </c>
      <c r="O39" s="65"/>
      <c r="P39" s="62" t="s">
        <v>8</v>
      </c>
    </row>
    <row r="40" spans="1:16" x14ac:dyDescent="0.3">
      <c r="B40" s="62" t="s">
        <v>8</v>
      </c>
      <c r="C40" s="65">
        <v>154.04</v>
      </c>
      <c r="D40" s="62">
        <v>62.87</v>
      </c>
      <c r="E40" s="62">
        <f>SUM(C40:D40)</f>
        <v>216.91</v>
      </c>
      <c r="F40" s="98"/>
      <c r="G40" s="61"/>
      <c r="H40" s="62">
        <v>47.65</v>
      </c>
      <c r="I40" s="65">
        <v>24.72</v>
      </c>
      <c r="J40" s="75"/>
      <c r="K40" s="62"/>
      <c r="L40" s="62">
        <v>31</v>
      </c>
      <c r="M40" s="62">
        <v>49</v>
      </c>
      <c r="N40" s="62">
        <f>(L40+M39)/2</f>
        <v>34.5</v>
      </c>
      <c r="O40" s="65">
        <v>4.5</v>
      </c>
      <c r="P40" s="62"/>
    </row>
    <row r="41" spans="1:16" x14ac:dyDescent="0.3">
      <c r="B41" s="62"/>
      <c r="C41" s="62"/>
      <c r="D41" s="62"/>
      <c r="E41" s="62"/>
      <c r="F41" s="98"/>
      <c r="G41" s="61"/>
      <c r="H41" s="62"/>
      <c r="I41" s="65"/>
      <c r="J41" s="75"/>
      <c r="K41" s="62"/>
      <c r="L41" s="62"/>
      <c r="M41" s="62"/>
      <c r="N41" s="62"/>
      <c r="O41" s="65"/>
      <c r="P41" s="62"/>
    </row>
    <row r="42" spans="1:16" s="118" customFormat="1" x14ac:dyDescent="0.3">
      <c r="A42" s="114"/>
      <c r="B42" s="115" t="s">
        <v>30</v>
      </c>
      <c r="C42" s="115">
        <v>149.93</v>
      </c>
      <c r="D42" s="115">
        <v>80.209999999999994</v>
      </c>
      <c r="E42" s="115">
        <f>SUM(C42:D42)</f>
        <v>230.14</v>
      </c>
      <c r="F42" s="116"/>
      <c r="G42" s="119"/>
      <c r="H42" s="115">
        <v>-23.36</v>
      </c>
      <c r="I42" s="116"/>
      <c r="J42" s="115">
        <f>N43-N42</f>
        <v>-4.5</v>
      </c>
      <c r="K42" s="115"/>
      <c r="L42" s="115">
        <v>53</v>
      </c>
      <c r="M42" s="115">
        <v>40</v>
      </c>
      <c r="N42" s="120">
        <f>(L42+M43)/2</f>
        <v>51.5</v>
      </c>
      <c r="O42" s="116"/>
      <c r="P42" s="115" t="s">
        <v>23</v>
      </c>
    </row>
    <row r="43" spans="1:16" s="118" customFormat="1" x14ac:dyDescent="0.3">
      <c r="A43" s="114">
        <v>-7</v>
      </c>
      <c r="B43" s="115" t="s">
        <v>23</v>
      </c>
      <c r="C43" s="116">
        <v>154.47999999999999</v>
      </c>
      <c r="D43" s="115">
        <v>83.82</v>
      </c>
      <c r="E43" s="115">
        <f>SUM(C43:D43)</f>
        <v>238.29999999999998</v>
      </c>
      <c r="F43" s="116">
        <v>8.16</v>
      </c>
      <c r="G43" s="119"/>
      <c r="H43" s="115">
        <v>-10.08</v>
      </c>
      <c r="I43" s="116">
        <v>13.28</v>
      </c>
      <c r="J43" s="115"/>
      <c r="K43" s="115"/>
      <c r="L43" s="115">
        <v>54</v>
      </c>
      <c r="M43" s="115">
        <v>50</v>
      </c>
      <c r="N43" s="115">
        <f>(L43+M42)/2</f>
        <v>47</v>
      </c>
      <c r="O43" s="116">
        <v>4.5</v>
      </c>
      <c r="P43" s="115"/>
    </row>
    <row r="46" spans="1:16" x14ac:dyDescent="0.3">
      <c r="B46" s="110" t="s">
        <v>168</v>
      </c>
      <c r="C46" s="110"/>
      <c r="D46" s="110"/>
      <c r="E46" s="100"/>
      <c r="F46" s="104"/>
      <c r="G46" s="113" t="s">
        <v>142</v>
      </c>
      <c r="H46" s="113"/>
      <c r="I46" s="113"/>
      <c r="J46" s="16" t="s">
        <v>143</v>
      </c>
    </row>
    <row r="47" spans="1:16" x14ac:dyDescent="0.3">
      <c r="B47" s="17" t="s">
        <v>15</v>
      </c>
      <c r="C47" s="17"/>
      <c r="D47" s="17"/>
      <c r="E47" s="100"/>
      <c r="F47" s="100"/>
      <c r="G47" s="52" t="s">
        <v>99</v>
      </c>
      <c r="H47" s="17"/>
      <c r="I47" s="17"/>
      <c r="J47" s="16" t="s">
        <v>99</v>
      </c>
    </row>
    <row r="48" spans="1:16" x14ac:dyDescent="0.3">
      <c r="B48" s="17" t="s">
        <v>12</v>
      </c>
      <c r="C48" s="17"/>
      <c r="D48" s="17"/>
      <c r="E48" s="100"/>
      <c r="F48" s="100"/>
      <c r="G48" s="17" t="s">
        <v>28</v>
      </c>
      <c r="H48" s="17"/>
      <c r="I48" s="17"/>
      <c r="J48" s="16" t="s">
        <v>100</v>
      </c>
    </row>
    <row r="49" spans="2:16" x14ac:dyDescent="0.3">
      <c r="B49" s="17" t="s">
        <v>32</v>
      </c>
      <c r="C49" s="17"/>
      <c r="D49" s="17"/>
      <c r="E49" s="100"/>
      <c r="F49" s="100"/>
      <c r="G49" s="17" t="s">
        <v>100</v>
      </c>
      <c r="H49" s="17"/>
      <c r="I49" s="17"/>
      <c r="J49" s="50" t="s">
        <v>8</v>
      </c>
      <c r="P49" s="50"/>
    </row>
    <row r="50" spans="2:16" x14ac:dyDescent="0.3">
      <c r="B50" s="17" t="s">
        <v>25</v>
      </c>
      <c r="C50" s="17"/>
      <c r="D50" s="17"/>
      <c r="E50" s="100"/>
      <c r="F50" s="100"/>
      <c r="G50" s="17" t="s">
        <v>101</v>
      </c>
      <c r="H50" s="17"/>
      <c r="I50" s="17"/>
      <c r="J50" s="50" t="s">
        <v>101</v>
      </c>
      <c r="P50" s="50"/>
    </row>
    <row r="51" spans="2:16" x14ac:dyDescent="0.3">
      <c r="B51" s="17" t="s">
        <v>13</v>
      </c>
      <c r="C51" s="17"/>
      <c r="D51" s="17"/>
      <c r="E51" s="100"/>
      <c r="F51" s="100"/>
      <c r="G51" s="17" t="s">
        <v>8</v>
      </c>
      <c r="H51" s="17"/>
      <c r="I51" s="17"/>
    </row>
    <row r="52" spans="2:16" x14ac:dyDescent="0.3">
      <c r="B52" s="17" t="s">
        <v>38</v>
      </c>
      <c r="C52" s="17"/>
      <c r="D52" s="17"/>
      <c r="E52" s="100"/>
      <c r="F52" s="100"/>
      <c r="G52" s="100"/>
      <c r="H52" s="100"/>
      <c r="I52" s="100"/>
    </row>
    <row r="54" spans="2:16" x14ac:dyDescent="0.3">
      <c r="B54" s="113" t="s">
        <v>167</v>
      </c>
      <c r="C54" s="113"/>
      <c r="D54" s="113"/>
      <c r="E54" s="113"/>
      <c r="G54" s="113" t="s">
        <v>162</v>
      </c>
      <c r="H54" s="113"/>
      <c r="I54" s="113"/>
    </row>
    <row r="55" spans="2:16" x14ac:dyDescent="0.3">
      <c r="B55" s="17" t="s">
        <v>7</v>
      </c>
      <c r="C55" s="17">
        <v>-3</v>
      </c>
      <c r="D55" s="17"/>
      <c r="E55" s="17"/>
      <c r="G55" s="17" t="s">
        <v>6</v>
      </c>
      <c r="H55" s="17"/>
      <c r="I55" s="17"/>
    </row>
    <row r="56" spans="2:16" x14ac:dyDescent="0.3">
      <c r="B56" s="17" t="s">
        <v>57</v>
      </c>
      <c r="C56" s="17">
        <v>-8.5</v>
      </c>
      <c r="D56" s="17"/>
      <c r="E56" s="17"/>
      <c r="G56" s="17" t="s">
        <v>24</v>
      </c>
      <c r="H56" s="17"/>
      <c r="I56" s="17"/>
    </row>
    <row r="57" spans="2:16" x14ac:dyDescent="0.3">
      <c r="B57" s="17" t="s">
        <v>37</v>
      </c>
      <c r="C57" s="17">
        <v>-6</v>
      </c>
      <c r="D57" s="17"/>
      <c r="E57" s="17"/>
      <c r="G57" s="17" t="s">
        <v>22</v>
      </c>
      <c r="H57" s="17"/>
      <c r="I57" s="17"/>
    </row>
    <row r="58" spans="2:16" x14ac:dyDescent="0.3">
      <c r="B58" s="17" t="s">
        <v>18</v>
      </c>
      <c r="C58" s="17">
        <v>-1</v>
      </c>
      <c r="D58" s="17"/>
      <c r="E58" s="17"/>
    </row>
    <row r="59" spans="2:16" x14ac:dyDescent="0.3">
      <c r="B59" s="17" t="s">
        <v>14</v>
      </c>
      <c r="C59" s="17" t="s">
        <v>144</v>
      </c>
      <c r="D59" s="17"/>
      <c r="E59" s="17"/>
    </row>
    <row r="60" spans="2:16" x14ac:dyDescent="0.3">
      <c r="B60" s="96" t="s">
        <v>8</v>
      </c>
      <c r="C60" s="17">
        <v>3</v>
      </c>
      <c r="D60" s="17"/>
      <c r="E60" s="17"/>
    </row>
    <row r="62" spans="2:16" x14ac:dyDescent="0.3">
      <c r="B62" s="106" t="s">
        <v>163</v>
      </c>
      <c r="C62" s="106"/>
      <c r="D62" s="106"/>
    </row>
    <row r="63" spans="2:16" x14ac:dyDescent="0.3">
      <c r="B63" s="17" t="s">
        <v>12</v>
      </c>
      <c r="C63" s="17"/>
      <c r="D63" s="17"/>
      <c r="E63" s="94"/>
      <c r="F63" s="94"/>
      <c r="G63" s="94"/>
      <c r="H63" s="94"/>
      <c r="I63" s="94"/>
      <c r="L63" s="94"/>
    </row>
    <row r="64" spans="2:16" x14ac:dyDescent="0.3">
      <c r="B64" s="17" t="s">
        <v>9</v>
      </c>
      <c r="C64" s="17"/>
      <c r="D64" s="17"/>
      <c r="E64" s="94"/>
      <c r="F64" s="94"/>
      <c r="G64" s="94"/>
      <c r="H64" s="94"/>
      <c r="I64" s="94"/>
      <c r="L64" s="94"/>
    </row>
    <row r="65" spans="2:9" x14ac:dyDescent="0.3">
      <c r="B65" s="17" t="s">
        <v>22</v>
      </c>
      <c r="C65" s="17"/>
      <c r="D65" s="17"/>
      <c r="E65" s="94"/>
      <c r="F65" s="94"/>
      <c r="G65" s="94"/>
      <c r="H65" s="97"/>
      <c r="I65" s="94"/>
    </row>
    <row r="66" spans="2:9" x14ac:dyDescent="0.3">
      <c r="B66" s="61" t="s">
        <v>15</v>
      </c>
      <c r="C66" s="17"/>
      <c r="D66" s="17"/>
      <c r="E66" s="94"/>
      <c r="F66" s="94"/>
      <c r="G66" s="94"/>
      <c r="H66" s="94"/>
      <c r="I66" s="94"/>
    </row>
    <row r="67" spans="2:9" x14ac:dyDescent="0.3">
      <c r="B67" s="58"/>
      <c r="C67" s="17"/>
      <c r="D67" s="17"/>
      <c r="E67" s="94"/>
      <c r="F67" s="94"/>
      <c r="G67" s="94"/>
      <c r="H67" s="97"/>
      <c r="I67" s="94"/>
    </row>
    <row r="68" spans="2:9" x14ac:dyDescent="0.3">
      <c r="B68" s="94"/>
      <c r="C68" s="94"/>
      <c r="D68" s="94"/>
      <c r="E68" s="94"/>
      <c r="F68" s="94"/>
      <c r="G68" s="94"/>
      <c r="H68" s="94"/>
      <c r="I68" s="94"/>
    </row>
    <row r="69" spans="2:9" x14ac:dyDescent="0.3">
      <c r="B69" s="94"/>
      <c r="C69" s="94"/>
      <c r="D69" s="94"/>
      <c r="E69" s="94"/>
      <c r="F69" s="94"/>
      <c r="G69" s="94"/>
      <c r="H69" s="97"/>
      <c r="I69" s="94"/>
    </row>
    <row r="70" spans="2:9" x14ac:dyDescent="0.3">
      <c r="B70" s="94"/>
      <c r="C70" s="94"/>
      <c r="D70" s="94"/>
      <c r="E70" s="94"/>
      <c r="F70" s="94"/>
      <c r="G70" s="94"/>
      <c r="H70" s="94"/>
      <c r="I70" s="94"/>
    </row>
    <row r="71" spans="2:9" x14ac:dyDescent="0.3">
      <c r="B71" s="94"/>
      <c r="C71" s="94"/>
      <c r="D71" s="94"/>
      <c r="E71" s="94"/>
      <c r="F71" s="94"/>
      <c r="G71" s="94"/>
      <c r="H71" s="97"/>
      <c r="I71" s="94"/>
    </row>
    <row r="72" spans="2:9" x14ac:dyDescent="0.3">
      <c r="B72" s="94"/>
      <c r="C72" s="94"/>
      <c r="D72" s="94"/>
      <c r="E72" s="94"/>
      <c r="F72" s="94"/>
      <c r="G72" s="94"/>
      <c r="H72" s="94"/>
      <c r="I72" s="94"/>
    </row>
    <row r="73" spans="2:9" x14ac:dyDescent="0.3">
      <c r="B73" s="94"/>
      <c r="C73" s="94"/>
      <c r="D73" s="94"/>
      <c r="E73" s="94"/>
      <c r="F73" s="94"/>
      <c r="G73" s="94"/>
      <c r="H73" s="97"/>
      <c r="I73" s="94"/>
    </row>
    <row r="74" spans="2:9" x14ac:dyDescent="0.3">
      <c r="B74" s="94"/>
      <c r="C74" s="94"/>
      <c r="D74" s="94"/>
      <c r="E74" s="94"/>
      <c r="F74" s="94"/>
      <c r="G74" s="94"/>
      <c r="H74" s="94"/>
      <c r="I74" s="94"/>
    </row>
    <row r="75" spans="2:9" x14ac:dyDescent="0.3">
      <c r="B75" s="94"/>
      <c r="C75" s="94"/>
      <c r="D75" s="94"/>
      <c r="E75" s="94"/>
      <c r="F75" s="94"/>
      <c r="G75" s="94"/>
      <c r="H75" s="97"/>
      <c r="I75" s="94"/>
    </row>
    <row r="76" spans="2:9" x14ac:dyDescent="0.3">
      <c r="B76" s="94"/>
      <c r="C76" s="94"/>
      <c r="D76" s="94"/>
      <c r="E76" s="94"/>
      <c r="F76" s="94"/>
      <c r="G76" s="94"/>
      <c r="H76" s="94"/>
      <c r="I76" s="94"/>
    </row>
    <row r="77" spans="2:9" x14ac:dyDescent="0.3">
      <c r="B77" s="94"/>
      <c r="C77" s="94"/>
      <c r="D77" s="94"/>
      <c r="E77" s="94"/>
      <c r="F77" s="94"/>
      <c r="G77" s="94"/>
      <c r="H77" s="97"/>
      <c r="I77" s="94"/>
    </row>
    <row r="78" spans="2:9" x14ac:dyDescent="0.3">
      <c r="B78" s="94"/>
      <c r="C78" s="94"/>
      <c r="D78" s="94"/>
      <c r="E78" s="94"/>
      <c r="F78" s="94"/>
      <c r="G78" s="94"/>
      <c r="H78" s="94"/>
      <c r="I78" s="94"/>
    </row>
    <row r="79" spans="2:9" x14ac:dyDescent="0.3">
      <c r="B79" s="94"/>
      <c r="C79" s="94"/>
      <c r="D79" s="94"/>
      <c r="E79" s="94"/>
      <c r="F79" s="94"/>
      <c r="G79" s="94"/>
      <c r="H79" s="97"/>
      <c r="I79" s="94"/>
    </row>
    <row r="80" spans="2:9" x14ac:dyDescent="0.3">
      <c r="B80" s="94"/>
      <c r="C80" s="94"/>
      <c r="D80" s="94"/>
      <c r="E80" s="94"/>
      <c r="F80" s="94"/>
      <c r="G80" s="94"/>
      <c r="H80" s="94"/>
      <c r="I80" s="94"/>
    </row>
    <row r="81" spans="2:9" x14ac:dyDescent="0.3">
      <c r="B81" s="94"/>
      <c r="C81" s="94"/>
      <c r="D81" s="94"/>
      <c r="E81" s="94"/>
      <c r="F81" s="94"/>
      <c r="G81" s="94"/>
      <c r="H81" s="97"/>
      <c r="I81" s="94"/>
    </row>
    <row r="82" spans="2:9" x14ac:dyDescent="0.3">
      <c r="B82" s="94"/>
      <c r="C82" s="94"/>
      <c r="D82" s="94"/>
      <c r="E82" s="94"/>
      <c r="F82" s="94"/>
      <c r="G82" s="94"/>
      <c r="H82" s="94"/>
      <c r="I82" s="94"/>
    </row>
    <row r="83" spans="2:9" x14ac:dyDescent="0.3">
      <c r="B83" s="94"/>
      <c r="C83" s="94"/>
      <c r="D83" s="94"/>
      <c r="E83" s="94"/>
      <c r="F83" s="94"/>
      <c r="G83" s="94"/>
      <c r="H83" s="97"/>
      <c r="I83" s="94"/>
    </row>
    <row r="84" spans="2:9" x14ac:dyDescent="0.3">
      <c r="B84" s="94"/>
      <c r="C84" s="94"/>
      <c r="D84" s="94"/>
      <c r="E84" s="94"/>
      <c r="F84" s="94"/>
      <c r="G84" s="94"/>
      <c r="H84" s="94"/>
      <c r="I84" s="94"/>
    </row>
    <row r="85" spans="2:9" x14ac:dyDescent="0.3">
      <c r="B85" s="94"/>
      <c r="C85" s="94"/>
      <c r="D85" s="94"/>
      <c r="E85" s="94"/>
      <c r="F85" s="94"/>
      <c r="G85" s="94"/>
      <c r="H85" s="97"/>
      <c r="I85" s="94"/>
    </row>
    <row r="86" spans="2:9" x14ac:dyDescent="0.3">
      <c r="B86" s="94"/>
      <c r="C86" s="94"/>
      <c r="D86" s="94"/>
      <c r="E86" s="94"/>
      <c r="F86" s="94"/>
      <c r="G86" s="94"/>
      <c r="H86" s="94"/>
      <c r="I86" s="94"/>
    </row>
    <row r="87" spans="2:9" x14ac:dyDescent="0.3">
      <c r="B87" s="94"/>
      <c r="C87" s="94"/>
      <c r="D87" s="94"/>
      <c r="E87" s="94"/>
      <c r="F87" s="94"/>
      <c r="G87" s="94"/>
      <c r="H87" s="97"/>
      <c r="I87" s="94"/>
    </row>
    <row r="88" spans="2:9" x14ac:dyDescent="0.3">
      <c r="B88" s="94"/>
      <c r="C88" s="94"/>
      <c r="D88" s="94"/>
      <c r="E88" s="94"/>
      <c r="F88" s="94"/>
      <c r="G88" s="94"/>
      <c r="H88" s="94"/>
      <c r="I88" s="94"/>
    </row>
    <row r="89" spans="2:9" x14ac:dyDescent="0.3">
      <c r="B89" s="94"/>
      <c r="C89" s="94"/>
      <c r="D89" s="94"/>
      <c r="E89" s="94"/>
      <c r="F89" s="94"/>
      <c r="G89" s="94"/>
      <c r="H89" s="97"/>
      <c r="I89" s="94"/>
    </row>
    <row r="90" spans="2:9" x14ac:dyDescent="0.3">
      <c r="B90" s="94"/>
      <c r="C90" s="94"/>
      <c r="D90" s="94"/>
      <c r="E90" s="94"/>
      <c r="F90" s="94"/>
      <c r="G90" s="94"/>
      <c r="H90" s="94"/>
      <c r="I90" s="94"/>
    </row>
    <row r="91" spans="2:9" x14ac:dyDescent="0.3">
      <c r="B91" s="94"/>
      <c r="C91" s="94"/>
      <c r="D91" s="94"/>
      <c r="E91" s="94"/>
      <c r="F91" s="94"/>
      <c r="G91" s="94"/>
      <c r="H91" s="97"/>
      <c r="I91" s="94"/>
    </row>
    <row r="92" spans="2:9" x14ac:dyDescent="0.3">
      <c r="B92" s="94"/>
      <c r="C92" s="94"/>
      <c r="D92" s="94"/>
      <c r="E92" s="94"/>
      <c r="F92" s="94"/>
      <c r="G92" s="94"/>
      <c r="H92" s="94"/>
      <c r="I92" s="94"/>
    </row>
    <row r="93" spans="2:9" x14ac:dyDescent="0.3">
      <c r="B93" s="94"/>
      <c r="C93" s="94"/>
      <c r="D93" s="94"/>
      <c r="E93" s="94"/>
      <c r="F93" s="94"/>
      <c r="G93" s="94"/>
      <c r="H93" s="97"/>
      <c r="I93" s="94"/>
    </row>
    <row r="94" spans="2:9" x14ac:dyDescent="0.3">
      <c r="B94" s="94"/>
      <c r="C94" s="94"/>
      <c r="D94" s="94"/>
      <c r="E94" s="94"/>
      <c r="F94" s="94"/>
      <c r="G94" s="94"/>
      <c r="H94" s="94"/>
      <c r="I94" s="94"/>
    </row>
    <row r="95" spans="2:9" x14ac:dyDescent="0.3">
      <c r="B95" s="94"/>
      <c r="C95" s="94"/>
      <c r="D95" s="94"/>
      <c r="E95" s="94"/>
      <c r="F95" s="94"/>
      <c r="G95" s="94"/>
      <c r="H95" s="97"/>
      <c r="I95" s="94"/>
    </row>
    <row r="96" spans="2:9" x14ac:dyDescent="0.3">
      <c r="B96" s="94"/>
      <c r="C96" s="94"/>
      <c r="D96" s="94"/>
      <c r="E96" s="94"/>
      <c r="F96" s="94"/>
      <c r="G96" s="94"/>
      <c r="H96" s="94"/>
      <c r="I96" s="94"/>
    </row>
    <row r="97" spans="2:9" x14ac:dyDescent="0.3">
      <c r="B97" s="94"/>
      <c r="C97" s="94"/>
      <c r="D97" s="94"/>
      <c r="E97" s="94"/>
      <c r="F97" s="94"/>
      <c r="G97" s="94"/>
      <c r="H97" s="97"/>
      <c r="I97" s="94"/>
    </row>
    <row r="98" spans="2:9" x14ac:dyDescent="0.3">
      <c r="B98" s="94"/>
      <c r="C98" s="94"/>
      <c r="D98" s="94"/>
      <c r="E98" s="94"/>
      <c r="F98" s="94"/>
      <c r="G98" s="94"/>
      <c r="H98" s="94"/>
      <c r="I98" s="94"/>
    </row>
    <row r="99" spans="2:9" x14ac:dyDescent="0.3">
      <c r="B99" s="94"/>
      <c r="C99" s="94"/>
      <c r="D99" s="94"/>
      <c r="E99" s="94"/>
      <c r="F99" s="94"/>
      <c r="G99" s="94"/>
      <c r="H99" s="97"/>
      <c r="I99" s="94"/>
    </row>
    <row r="100" spans="2:9" x14ac:dyDescent="0.3">
      <c r="B100" s="94"/>
      <c r="C100" s="94"/>
      <c r="D100" s="94"/>
      <c r="E100" s="94"/>
      <c r="F100" s="94"/>
      <c r="G100" s="94"/>
      <c r="H100" s="94"/>
      <c r="I100" s="94"/>
    </row>
    <row r="101" spans="2:9" x14ac:dyDescent="0.3">
      <c r="B101" s="94"/>
      <c r="C101" s="94"/>
      <c r="D101" s="94"/>
      <c r="E101" s="94"/>
      <c r="F101" s="94"/>
      <c r="G101" s="94"/>
      <c r="H101" s="97"/>
      <c r="I101" s="94"/>
    </row>
    <row r="102" spans="2:9" x14ac:dyDescent="0.3">
      <c r="B102" s="94"/>
      <c r="C102" s="94"/>
      <c r="D102" s="94"/>
      <c r="E102" s="94"/>
      <c r="F102" s="94"/>
      <c r="G102" s="94"/>
      <c r="H102" s="94"/>
      <c r="I102" s="94"/>
    </row>
    <row r="103" spans="2:9" x14ac:dyDescent="0.3">
      <c r="B103" s="94"/>
      <c r="C103" s="94"/>
      <c r="D103" s="94"/>
      <c r="E103" s="94"/>
      <c r="F103" s="94"/>
      <c r="G103" s="94"/>
      <c r="H103" s="94"/>
      <c r="I103" s="94"/>
    </row>
    <row r="104" spans="2:9" x14ac:dyDescent="0.3">
      <c r="B104" s="94"/>
      <c r="C104" s="94"/>
      <c r="D104" s="94"/>
      <c r="E104" s="94"/>
      <c r="F104" s="94"/>
      <c r="G104" s="94"/>
      <c r="H104" s="94"/>
      <c r="I104" s="94"/>
    </row>
    <row r="105" spans="2:9" x14ac:dyDescent="0.3">
      <c r="B105" s="94"/>
      <c r="C105" s="94"/>
      <c r="D105" s="94"/>
      <c r="E105" s="94"/>
      <c r="F105" s="94"/>
      <c r="G105" s="94"/>
      <c r="H105" s="94"/>
      <c r="I105" s="94"/>
    </row>
    <row r="106" spans="2:9" x14ac:dyDescent="0.3">
      <c r="B106" s="94"/>
      <c r="C106" s="94"/>
      <c r="D106" s="94"/>
      <c r="E106" s="94"/>
      <c r="F106" s="94"/>
      <c r="G106" s="94"/>
      <c r="H106" s="94"/>
      <c r="I106" s="94"/>
    </row>
    <row r="107" spans="2:9" x14ac:dyDescent="0.3">
      <c r="B107" s="94"/>
      <c r="C107" s="94"/>
      <c r="D107" s="94"/>
      <c r="E107" s="94"/>
      <c r="F107" s="94"/>
      <c r="G107" s="94"/>
      <c r="H107" s="94"/>
      <c r="I107" s="94"/>
    </row>
    <row r="108" spans="2:9" x14ac:dyDescent="0.3">
      <c r="B108" s="94"/>
      <c r="C108" s="94"/>
      <c r="D108" s="94"/>
      <c r="E108" s="94"/>
      <c r="F108" s="94"/>
      <c r="G108" s="94"/>
      <c r="H108" s="94"/>
      <c r="I108" s="94"/>
    </row>
    <row r="109" spans="2:9" x14ac:dyDescent="0.3">
      <c r="B109" s="94"/>
      <c r="C109" s="94"/>
      <c r="D109" s="94"/>
      <c r="E109" s="94"/>
      <c r="F109" s="94"/>
      <c r="G109" s="94"/>
      <c r="H109" s="94"/>
      <c r="I109" s="94"/>
    </row>
    <row r="110" spans="2:9" x14ac:dyDescent="0.3">
      <c r="B110" s="94"/>
      <c r="C110" s="94"/>
      <c r="D110" s="94"/>
      <c r="E110" s="94"/>
      <c r="F110" s="94"/>
      <c r="G110" s="94"/>
      <c r="H110" s="94"/>
      <c r="I110" s="94"/>
    </row>
    <row r="111" spans="2:9" x14ac:dyDescent="0.3">
      <c r="B111" s="94"/>
      <c r="C111" s="94"/>
      <c r="D111" s="94"/>
      <c r="E111" s="94"/>
      <c r="F111" s="94"/>
      <c r="G111" s="94"/>
      <c r="H111" s="94"/>
      <c r="I111" s="94"/>
    </row>
    <row r="112" spans="2:9" x14ac:dyDescent="0.3">
      <c r="B112" s="94"/>
      <c r="C112" s="94"/>
      <c r="D112" s="94"/>
      <c r="E112" s="94"/>
      <c r="F112" s="94"/>
      <c r="G112" s="94"/>
      <c r="H112" s="94"/>
      <c r="I112" s="94"/>
    </row>
    <row r="113" spans="2:9" x14ac:dyDescent="0.3">
      <c r="B113" s="94"/>
      <c r="C113" s="94"/>
      <c r="D113" s="94"/>
      <c r="E113" s="94"/>
      <c r="F113" s="94"/>
      <c r="G113" s="94"/>
      <c r="H113" s="94"/>
      <c r="I113" s="94"/>
    </row>
    <row r="114" spans="2:9" x14ac:dyDescent="0.3">
      <c r="B114" s="94"/>
      <c r="C114" s="94"/>
      <c r="D114" s="94"/>
      <c r="E114" s="94"/>
      <c r="F114" s="94"/>
      <c r="G114" s="94"/>
      <c r="H114" s="94"/>
      <c r="I114" s="94"/>
    </row>
    <row r="115" spans="2:9" x14ac:dyDescent="0.3">
      <c r="B115" s="94"/>
      <c r="C115" s="94"/>
      <c r="D115" s="94"/>
      <c r="E115" s="94"/>
      <c r="F115" s="94"/>
      <c r="G115" s="94"/>
      <c r="H115" s="94"/>
      <c r="I115" s="94"/>
    </row>
    <row r="116" spans="2:9" x14ac:dyDescent="0.3">
      <c r="B116" s="94"/>
      <c r="C116" s="94"/>
      <c r="D116" s="94"/>
      <c r="E116" s="94"/>
      <c r="F116" s="94"/>
      <c r="G116" s="94"/>
      <c r="H116" s="94"/>
      <c r="I116" s="94"/>
    </row>
    <row r="117" spans="2:9" x14ac:dyDescent="0.3">
      <c r="B117" s="94"/>
      <c r="C117" s="94"/>
      <c r="D117" s="94"/>
      <c r="E117" s="94"/>
      <c r="F117" s="94"/>
      <c r="G117" s="94"/>
      <c r="H117" s="94"/>
      <c r="I117" s="94"/>
    </row>
    <row r="118" spans="2:9" x14ac:dyDescent="0.3">
      <c r="B118" s="94"/>
      <c r="C118" s="94"/>
      <c r="D118" s="94"/>
      <c r="E118" s="94"/>
      <c r="F118" s="94"/>
      <c r="G118" s="94"/>
      <c r="H118" s="94"/>
      <c r="I118" s="94"/>
    </row>
    <row r="119" spans="2:9" x14ac:dyDescent="0.3">
      <c r="B119" s="94"/>
      <c r="C119" s="94"/>
      <c r="D119" s="94"/>
      <c r="E119" s="94"/>
      <c r="F119" s="94"/>
      <c r="G119" s="94"/>
      <c r="H119" s="94"/>
      <c r="I119" s="94"/>
    </row>
    <row r="120" spans="2:9" x14ac:dyDescent="0.3">
      <c r="B120" s="94"/>
      <c r="C120" s="94"/>
      <c r="D120" s="94"/>
      <c r="E120" s="94"/>
      <c r="F120" s="94"/>
      <c r="G120" s="94"/>
      <c r="H120" s="94"/>
      <c r="I120" s="94"/>
    </row>
    <row r="121" spans="2:9" x14ac:dyDescent="0.3">
      <c r="B121" s="94"/>
      <c r="C121" s="94"/>
      <c r="D121" s="94"/>
      <c r="E121" s="94"/>
      <c r="F121" s="94"/>
      <c r="G121" s="94"/>
      <c r="H121" s="94"/>
      <c r="I121" s="94"/>
    </row>
    <row r="122" spans="2:9" x14ac:dyDescent="0.3">
      <c r="B122" s="94"/>
      <c r="C122" s="94"/>
      <c r="D122" s="94"/>
      <c r="E122" s="94"/>
      <c r="F122" s="94"/>
      <c r="G122" s="94"/>
      <c r="H122" s="94"/>
      <c r="I122" s="94"/>
    </row>
    <row r="123" spans="2:9" x14ac:dyDescent="0.3">
      <c r="B123" s="94"/>
      <c r="C123" s="94"/>
      <c r="D123" s="94"/>
      <c r="E123" s="94"/>
      <c r="F123" s="94"/>
      <c r="G123" s="94"/>
      <c r="H123" s="94"/>
      <c r="I123" s="94"/>
    </row>
    <row r="124" spans="2:9" x14ac:dyDescent="0.3">
      <c r="B124" s="94"/>
      <c r="C124" s="94"/>
      <c r="D124" s="94"/>
      <c r="E124" s="94"/>
      <c r="F124" s="94"/>
      <c r="G124" s="94"/>
      <c r="H124" s="94"/>
      <c r="I124" s="94"/>
    </row>
    <row r="125" spans="2:9" x14ac:dyDescent="0.3">
      <c r="B125" s="94"/>
      <c r="C125" s="94"/>
      <c r="D125" s="94"/>
      <c r="E125" s="94"/>
      <c r="F125" s="94"/>
      <c r="G125" s="94"/>
      <c r="H125" s="94"/>
      <c r="I125" s="94"/>
    </row>
    <row r="126" spans="2:9" x14ac:dyDescent="0.3">
      <c r="B126" s="94"/>
      <c r="C126" s="94"/>
      <c r="D126" s="94"/>
      <c r="E126" s="94"/>
      <c r="F126" s="94"/>
      <c r="G126" s="94"/>
      <c r="H126" s="94"/>
      <c r="I126" s="94"/>
    </row>
    <row r="127" spans="2:9" x14ac:dyDescent="0.3">
      <c r="B127" s="94"/>
      <c r="C127" s="94"/>
      <c r="D127" s="94"/>
      <c r="E127" s="94"/>
      <c r="F127" s="94"/>
      <c r="G127" s="94"/>
      <c r="H127" s="94"/>
      <c r="I127" s="94"/>
    </row>
  </sheetData>
  <mergeCells count="8">
    <mergeCell ref="B62:D62"/>
    <mergeCell ref="H1:I1"/>
    <mergeCell ref="L1:P1"/>
    <mergeCell ref="B46:D46"/>
    <mergeCell ref="B1:F1"/>
    <mergeCell ref="G46:I46"/>
    <mergeCell ref="G54:I54"/>
    <mergeCell ref="B54:E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9"/>
  <sheetViews>
    <sheetView topLeftCell="Q1" workbookViewId="0">
      <selection activeCell="AF57" sqref="AF57"/>
    </sheetView>
  </sheetViews>
  <sheetFormatPr defaultRowHeight="14.4" x14ac:dyDescent="0.3"/>
  <cols>
    <col min="5" max="5" width="7.88671875" customWidth="1"/>
    <col min="6" max="6" width="8.33203125" customWidth="1"/>
    <col min="7" max="7" width="27.109375" bestFit="1" customWidth="1"/>
    <col min="8" max="8" width="38.6640625" bestFit="1" customWidth="1"/>
    <col min="10" max="10" width="15.6640625" style="87" customWidth="1"/>
    <col min="11" max="11" width="13.88671875" customWidth="1"/>
    <col min="12" max="12" width="40.5546875" bestFit="1" customWidth="1"/>
    <col min="13" max="13" width="35.5546875" style="16" bestFit="1" customWidth="1"/>
    <col min="14" max="14" width="9.33203125" customWidth="1"/>
    <col min="18" max="18" width="19" bestFit="1" customWidth="1"/>
    <col min="19" max="19" width="8.109375" customWidth="1"/>
    <col min="20" max="20" width="17.44140625" style="16" customWidth="1"/>
    <col min="21" max="21" width="16" style="16" bestFit="1" customWidth="1"/>
    <col min="22" max="22" width="13.33203125" style="16" customWidth="1"/>
    <col min="23" max="23" width="19.109375" style="16" hidden="1" customWidth="1"/>
    <col min="24" max="24" width="5.33203125" style="16" hidden="1" customWidth="1"/>
    <col min="25" max="29" width="0" hidden="1" customWidth="1"/>
    <col min="30" max="30" width="19.6640625" style="16" customWidth="1"/>
    <col min="31" max="31" width="5.33203125" customWidth="1"/>
    <col min="32" max="32" width="15.88671875" bestFit="1" customWidth="1"/>
  </cols>
  <sheetData>
    <row r="1" spans="1:32" ht="15" x14ac:dyDescent="0.25">
      <c r="H1" t="s">
        <v>112</v>
      </c>
      <c r="L1" t="s">
        <v>113</v>
      </c>
      <c r="S1" s="32"/>
      <c r="T1" s="31" t="s">
        <v>120</v>
      </c>
      <c r="U1" s="31" t="s">
        <v>121</v>
      </c>
      <c r="V1" s="31" t="s">
        <v>122</v>
      </c>
      <c r="W1" s="31"/>
      <c r="X1" s="31"/>
      <c r="Y1" s="32"/>
      <c r="Z1" s="32"/>
      <c r="AA1" s="32"/>
      <c r="AB1" s="32"/>
      <c r="AC1" s="32"/>
      <c r="AD1" s="31" t="s">
        <v>123</v>
      </c>
    </row>
    <row r="2" spans="1:32" ht="15" x14ac:dyDescent="0.25">
      <c r="H2" t="s">
        <v>96</v>
      </c>
      <c r="L2" t="s">
        <v>97</v>
      </c>
      <c r="M2" s="16" t="s">
        <v>98</v>
      </c>
      <c r="S2" s="32" t="s">
        <v>116</v>
      </c>
      <c r="T2" s="31" t="s">
        <v>118</v>
      </c>
      <c r="U2" s="31" t="s">
        <v>114</v>
      </c>
      <c r="V2" s="31" t="s">
        <v>115</v>
      </c>
      <c r="W2" s="31" t="s">
        <v>117</v>
      </c>
      <c r="X2" s="31" t="s">
        <v>41</v>
      </c>
      <c r="Y2" s="32"/>
      <c r="Z2" s="32"/>
      <c r="AA2" s="32"/>
      <c r="AB2" s="32"/>
      <c r="AC2" s="32"/>
      <c r="AD2" s="31" t="s">
        <v>124</v>
      </c>
      <c r="AE2" t="s">
        <v>41</v>
      </c>
    </row>
    <row r="3" spans="1:32" ht="15" x14ac:dyDescent="0.25">
      <c r="A3" s="3" t="s">
        <v>61</v>
      </c>
      <c r="B3">
        <v>104.1</v>
      </c>
      <c r="C3">
        <v>121.32</v>
      </c>
      <c r="D3">
        <f t="shared" ref="D3:D34" si="0">SUM(B3:C3)</f>
        <v>225.42</v>
      </c>
      <c r="E3">
        <v>0.81</v>
      </c>
      <c r="F3">
        <v>0.47</v>
      </c>
      <c r="G3">
        <f t="shared" ref="G3:G34" si="1">SUM(E3:F3)</f>
        <v>1.28</v>
      </c>
      <c r="H3">
        <v>0.18</v>
      </c>
      <c r="I3" t="s">
        <v>61</v>
      </c>
      <c r="J3" s="88">
        <f>((K3-H3)/K3)</f>
        <v>4.2553191489361743E-2</v>
      </c>
      <c r="K3" s="16">
        <f>0.188</f>
        <v>0.188</v>
      </c>
      <c r="L3" s="42">
        <v>0.21</v>
      </c>
      <c r="M3" s="16">
        <f ca="1">L3-H3+STDEV(M3,M34)</f>
        <v>0</v>
      </c>
      <c r="O3" t="s">
        <v>61</v>
      </c>
      <c r="S3" s="49" t="s">
        <v>22</v>
      </c>
      <c r="T3" s="47">
        <v>0.46</v>
      </c>
      <c r="U3" s="53">
        <v>0.35</v>
      </c>
      <c r="V3" s="47">
        <f>U3-T3</f>
        <v>-0.11000000000000004</v>
      </c>
      <c r="W3" s="46"/>
      <c r="X3" s="52"/>
      <c r="Y3" s="34"/>
      <c r="Z3" s="34" t="str">
        <f>S3</f>
        <v>SEA</v>
      </c>
      <c r="AA3" s="73">
        <f>V3</f>
        <v>-0.11000000000000004</v>
      </c>
      <c r="AB3" s="34"/>
      <c r="AC3" s="34"/>
      <c r="AD3" s="74">
        <f>AVERAGE(T3,U4)</f>
        <v>0.38500000000000001</v>
      </c>
      <c r="AE3" t="s">
        <v>22</v>
      </c>
      <c r="AF3" t="s">
        <v>138</v>
      </c>
    </row>
    <row r="4" spans="1:32" ht="15" x14ac:dyDescent="0.25">
      <c r="A4" t="s">
        <v>62</v>
      </c>
      <c r="B4">
        <v>104.2</v>
      </c>
      <c r="C4">
        <v>121.29</v>
      </c>
      <c r="D4">
        <f t="shared" si="0"/>
        <v>225.49</v>
      </c>
      <c r="E4">
        <v>0.73</v>
      </c>
      <c r="F4">
        <v>0.3</v>
      </c>
      <c r="G4">
        <f t="shared" si="1"/>
        <v>1.03</v>
      </c>
      <c r="H4" s="1">
        <v>0.2</v>
      </c>
      <c r="I4" t="s">
        <v>62</v>
      </c>
      <c r="J4" s="88">
        <f t="shared" ref="J4:J35" si="2">((K4-H4)/K4)</f>
        <v>-6.3829787234042604E-2</v>
      </c>
      <c r="K4" s="16">
        <f t="shared" ref="K4:K35" si="3">0.188</f>
        <v>0.188</v>
      </c>
      <c r="L4" s="7">
        <v>0.08</v>
      </c>
      <c r="M4" s="85">
        <f t="shared" ref="M4:M34" si="4">L4-H4</f>
        <v>-0.12000000000000001</v>
      </c>
      <c r="O4" t="s">
        <v>62</v>
      </c>
      <c r="S4" s="49" t="s">
        <v>25</v>
      </c>
      <c r="T4" s="47">
        <v>0.47</v>
      </c>
      <c r="U4" s="47">
        <v>0.31</v>
      </c>
      <c r="V4" s="47">
        <f>U4-T4</f>
        <v>-0.15999999999999998</v>
      </c>
      <c r="W4" s="46"/>
      <c r="X4" s="52"/>
      <c r="Y4" s="34"/>
      <c r="Z4" s="34" t="str">
        <f t="shared" ref="Z4:Z58" si="5">S4</f>
        <v>SF</v>
      </c>
      <c r="AA4" s="73">
        <f t="shared" ref="AA4:AA58" si="6">V4</f>
        <v>-0.15999999999999998</v>
      </c>
      <c r="AB4" s="34"/>
      <c r="AC4" s="34"/>
      <c r="AD4" s="74">
        <f>AVERAGE(T4,U3)</f>
        <v>0.41</v>
      </c>
    </row>
    <row r="5" spans="1:32" ht="15" x14ac:dyDescent="0.25">
      <c r="A5" s="3" t="s">
        <v>63</v>
      </c>
      <c r="B5">
        <v>100.19</v>
      </c>
      <c r="C5">
        <v>118.94</v>
      </c>
      <c r="D5">
        <f t="shared" si="0"/>
        <v>219.13</v>
      </c>
      <c r="E5">
        <v>0.65</v>
      </c>
      <c r="F5">
        <v>0.32</v>
      </c>
      <c r="G5">
        <f t="shared" si="1"/>
        <v>0.97</v>
      </c>
      <c r="H5">
        <v>0.16</v>
      </c>
      <c r="I5" t="s">
        <v>63</v>
      </c>
      <c r="J5" s="88">
        <f t="shared" si="2"/>
        <v>0.14893617021276595</v>
      </c>
      <c r="K5" s="16">
        <f t="shared" si="3"/>
        <v>0.188</v>
      </c>
      <c r="L5" s="42">
        <v>0.21</v>
      </c>
      <c r="M5" s="16">
        <f t="shared" si="4"/>
        <v>4.9999999999999989E-2</v>
      </c>
      <c r="O5" t="s">
        <v>63</v>
      </c>
      <c r="S5" s="81" t="s">
        <v>119</v>
      </c>
      <c r="T5" s="80">
        <f>T4-T3</f>
        <v>9.9999999999999534E-3</v>
      </c>
      <c r="U5" s="80">
        <f>U3-U4</f>
        <v>3.999999999999998E-2</v>
      </c>
      <c r="V5" s="80">
        <f>T5+U5</f>
        <v>4.9999999999999933E-2</v>
      </c>
      <c r="W5" s="80">
        <f>T5+U5</f>
        <v>4.9999999999999933E-2</v>
      </c>
      <c r="X5" s="31" t="s">
        <v>22</v>
      </c>
      <c r="Y5" s="32"/>
      <c r="Z5" s="32"/>
      <c r="AA5" s="82"/>
      <c r="AB5" s="32"/>
      <c r="AC5" s="32"/>
      <c r="AD5" s="83">
        <f>AD4-AD3</f>
        <v>2.4999999999999967E-2</v>
      </c>
    </row>
    <row r="6" spans="1:32" ht="15" x14ac:dyDescent="0.25">
      <c r="A6" t="s">
        <v>64</v>
      </c>
      <c r="B6">
        <v>99.5</v>
      </c>
      <c r="C6">
        <v>112.32</v>
      </c>
      <c r="D6">
        <f t="shared" si="0"/>
        <v>211.82</v>
      </c>
      <c r="E6">
        <v>0.79</v>
      </c>
      <c r="F6">
        <v>0.4</v>
      </c>
      <c r="G6">
        <f t="shared" si="1"/>
        <v>1.19</v>
      </c>
      <c r="H6" s="6">
        <v>0.3</v>
      </c>
      <c r="I6" s="8" t="s">
        <v>64</v>
      </c>
      <c r="J6" s="88">
        <f t="shared" si="2"/>
        <v>-0.5957446808510638</v>
      </c>
      <c r="K6" s="16">
        <f t="shared" si="3"/>
        <v>0.188</v>
      </c>
      <c r="L6">
        <v>0.16</v>
      </c>
      <c r="M6" s="85">
        <f t="shared" si="4"/>
        <v>-0.13999999999999999</v>
      </c>
      <c r="O6" t="s">
        <v>64</v>
      </c>
      <c r="S6" s="49"/>
      <c r="T6" s="47"/>
      <c r="U6" s="47"/>
      <c r="V6" s="47"/>
      <c r="W6" s="46"/>
      <c r="X6" s="52"/>
      <c r="Y6" s="34"/>
      <c r="Z6" s="34"/>
      <c r="AA6" s="73"/>
      <c r="AB6" s="34"/>
      <c r="AC6" s="34"/>
      <c r="AD6" s="52"/>
    </row>
    <row r="7" spans="1:32" ht="15" x14ac:dyDescent="0.25">
      <c r="A7" s="3" t="s">
        <v>65</v>
      </c>
      <c r="B7">
        <v>94.49</v>
      </c>
      <c r="C7">
        <v>128.72</v>
      </c>
      <c r="D7">
        <f t="shared" si="0"/>
        <v>223.20999999999998</v>
      </c>
      <c r="E7">
        <v>0.68</v>
      </c>
      <c r="F7">
        <v>0.2</v>
      </c>
      <c r="G7">
        <f t="shared" si="1"/>
        <v>0.88000000000000012</v>
      </c>
      <c r="H7" s="43">
        <v>0.25</v>
      </c>
      <c r="I7" s="8" t="s">
        <v>65</v>
      </c>
      <c r="J7" s="88">
        <f t="shared" si="2"/>
        <v>-0.32978723404255317</v>
      </c>
      <c r="K7" s="16">
        <f t="shared" si="3"/>
        <v>0.188</v>
      </c>
      <c r="L7" s="42">
        <v>0.32</v>
      </c>
      <c r="M7" s="16">
        <f t="shared" si="4"/>
        <v>7.0000000000000007E-2</v>
      </c>
      <c r="O7" t="s">
        <v>65</v>
      </c>
      <c r="S7" s="49" t="s">
        <v>19</v>
      </c>
      <c r="T7" s="47">
        <v>0.42</v>
      </c>
      <c r="U7" s="47">
        <v>0.32</v>
      </c>
      <c r="V7" s="47">
        <f>U7-T7</f>
        <v>-9.9999999999999978E-2</v>
      </c>
      <c r="W7" s="46"/>
      <c r="X7" s="52"/>
      <c r="Y7" s="34"/>
      <c r="Z7" s="34" t="str">
        <f t="shared" si="5"/>
        <v>BUF</v>
      </c>
      <c r="AA7" s="73">
        <f t="shared" si="6"/>
        <v>-9.9999999999999978E-2</v>
      </c>
      <c r="AB7" s="34"/>
      <c r="AC7" s="34"/>
      <c r="AD7" s="74">
        <f>AVERAGE(T7,U8)</f>
        <v>0.41499999999999998</v>
      </c>
      <c r="AE7" t="s">
        <v>19</v>
      </c>
      <c r="AF7" t="s">
        <v>147</v>
      </c>
    </row>
    <row r="8" spans="1:32" ht="15" x14ac:dyDescent="0.25">
      <c r="A8" t="s">
        <v>66</v>
      </c>
      <c r="B8">
        <v>95.03</v>
      </c>
      <c r="C8">
        <v>106.36</v>
      </c>
      <c r="D8">
        <f t="shared" si="0"/>
        <v>201.39</v>
      </c>
      <c r="E8">
        <v>0.67</v>
      </c>
      <c r="F8">
        <v>0.43</v>
      </c>
      <c r="G8">
        <f t="shared" si="1"/>
        <v>1.1000000000000001</v>
      </c>
      <c r="H8">
        <v>0.17</v>
      </c>
      <c r="I8" t="s">
        <v>66</v>
      </c>
      <c r="J8" s="88">
        <f t="shared" si="2"/>
        <v>9.5744680851063774E-2</v>
      </c>
      <c r="K8" s="16">
        <f t="shared" si="3"/>
        <v>0.188</v>
      </c>
      <c r="L8">
        <v>0.18</v>
      </c>
      <c r="M8" s="16">
        <f t="shared" si="4"/>
        <v>9.9999999999999811E-3</v>
      </c>
      <c r="O8" t="s">
        <v>66</v>
      </c>
      <c r="S8" s="49" t="s">
        <v>11</v>
      </c>
      <c r="T8" s="48">
        <v>0.61</v>
      </c>
      <c r="U8" s="47">
        <v>0.41</v>
      </c>
      <c r="V8" s="47">
        <f>U8-T8</f>
        <v>-0.2</v>
      </c>
      <c r="W8" s="46"/>
      <c r="X8" s="52"/>
      <c r="Y8" s="34"/>
      <c r="Z8" s="34" t="str">
        <f t="shared" si="5"/>
        <v>JAX</v>
      </c>
      <c r="AA8" s="73">
        <f t="shared" si="6"/>
        <v>-0.2</v>
      </c>
      <c r="AB8" s="34"/>
      <c r="AC8" s="34"/>
      <c r="AD8" s="74">
        <f>AVERAGE(T8,U7)</f>
        <v>0.46499999999999997</v>
      </c>
    </row>
    <row r="9" spans="1:32" ht="15" x14ac:dyDescent="0.25">
      <c r="A9" t="s">
        <v>67</v>
      </c>
      <c r="B9">
        <v>110.97</v>
      </c>
      <c r="C9">
        <v>104.89</v>
      </c>
      <c r="D9">
        <f t="shared" si="0"/>
        <v>215.86</v>
      </c>
      <c r="E9">
        <v>0.74</v>
      </c>
      <c r="F9">
        <v>0.5</v>
      </c>
      <c r="G9">
        <f t="shared" si="1"/>
        <v>1.24</v>
      </c>
      <c r="H9" s="42">
        <v>0</v>
      </c>
      <c r="I9" t="s">
        <v>67</v>
      </c>
      <c r="J9" s="90">
        <f t="shared" si="2"/>
        <v>1</v>
      </c>
      <c r="K9" s="16">
        <f t="shared" si="3"/>
        <v>0.188</v>
      </c>
      <c r="L9" s="7">
        <v>0.08</v>
      </c>
      <c r="M9" s="16">
        <f t="shared" si="4"/>
        <v>0.08</v>
      </c>
      <c r="O9" t="s">
        <v>67</v>
      </c>
      <c r="S9" s="81" t="s">
        <v>119</v>
      </c>
      <c r="T9" s="80">
        <f>T8-T7</f>
        <v>0.19</v>
      </c>
      <c r="U9" s="80">
        <f>U7-U8</f>
        <v>-8.9999999999999969E-2</v>
      </c>
      <c r="V9" s="80">
        <f>T9+U9</f>
        <v>0.10000000000000003</v>
      </c>
      <c r="W9" s="84">
        <f>T9+U9</f>
        <v>0.10000000000000003</v>
      </c>
      <c r="X9" s="31" t="s">
        <v>19</v>
      </c>
      <c r="Y9" s="32"/>
      <c r="Z9" s="32"/>
      <c r="AA9" s="82"/>
      <c r="AB9" s="32"/>
      <c r="AC9" s="32"/>
      <c r="AD9" s="83">
        <f>AD8-AD7</f>
        <v>4.9999999999999989E-2</v>
      </c>
    </row>
    <row r="10" spans="1:32" ht="15" x14ac:dyDescent="0.25">
      <c r="A10" t="s">
        <v>68</v>
      </c>
      <c r="B10">
        <v>99.21</v>
      </c>
      <c r="C10">
        <v>116.92</v>
      </c>
      <c r="D10">
        <f t="shared" si="0"/>
        <v>216.13</v>
      </c>
      <c r="E10">
        <v>0.73</v>
      </c>
      <c r="F10">
        <v>0.41</v>
      </c>
      <c r="G10">
        <f t="shared" si="1"/>
        <v>1.1399999999999999</v>
      </c>
      <c r="H10" s="7">
        <v>0.28000000000000003</v>
      </c>
      <c r="I10" s="8" t="s">
        <v>68</v>
      </c>
      <c r="J10" s="88">
        <f t="shared" si="2"/>
        <v>-0.48936170212765973</v>
      </c>
      <c r="K10" s="16">
        <f t="shared" si="3"/>
        <v>0.188</v>
      </c>
      <c r="L10">
        <v>0.1</v>
      </c>
      <c r="M10" s="85">
        <f t="shared" si="4"/>
        <v>-0.18000000000000002</v>
      </c>
      <c r="O10" t="s">
        <v>68</v>
      </c>
      <c r="S10" s="49"/>
      <c r="T10" s="47"/>
      <c r="U10" s="47"/>
      <c r="V10" s="47"/>
      <c r="W10" s="46"/>
      <c r="X10" s="52"/>
      <c r="Y10" s="34"/>
      <c r="Z10" s="34"/>
      <c r="AA10" s="73"/>
      <c r="AB10" s="34"/>
      <c r="AC10" s="34"/>
      <c r="AD10" s="52"/>
    </row>
    <row r="11" spans="1:32" ht="15" x14ac:dyDescent="0.25">
      <c r="A11" s="3" t="s">
        <v>69</v>
      </c>
      <c r="B11">
        <v>109.23</v>
      </c>
      <c r="C11">
        <v>112.74</v>
      </c>
      <c r="D11">
        <f t="shared" si="0"/>
        <v>221.97</v>
      </c>
      <c r="E11">
        <v>0.88</v>
      </c>
      <c r="F11">
        <v>0.19</v>
      </c>
      <c r="G11">
        <f t="shared" si="1"/>
        <v>1.07</v>
      </c>
      <c r="H11" s="2">
        <v>0.06</v>
      </c>
      <c r="I11" t="s">
        <v>69</v>
      </c>
      <c r="J11" s="88">
        <f t="shared" si="2"/>
        <v>0.68085106382978722</v>
      </c>
      <c r="K11" s="16">
        <f t="shared" si="3"/>
        <v>0.188</v>
      </c>
      <c r="L11" s="2">
        <v>0.2</v>
      </c>
      <c r="M11" s="86">
        <f t="shared" si="4"/>
        <v>0.14000000000000001</v>
      </c>
      <c r="O11" t="s">
        <v>69</v>
      </c>
      <c r="R11" s="5"/>
      <c r="S11" s="49" t="s">
        <v>57</v>
      </c>
      <c r="T11" s="47">
        <v>0.47</v>
      </c>
      <c r="U11" s="54">
        <v>0.5</v>
      </c>
      <c r="V11" s="47">
        <f>U11-T11</f>
        <v>3.0000000000000027E-2</v>
      </c>
      <c r="W11" s="46"/>
      <c r="X11" s="52"/>
      <c r="Y11" s="34"/>
      <c r="Z11" s="34" t="str">
        <f t="shared" si="5"/>
        <v>STL</v>
      </c>
      <c r="AA11" s="73">
        <f t="shared" si="6"/>
        <v>3.0000000000000027E-2</v>
      </c>
      <c r="AB11" s="34"/>
      <c r="AC11" s="34"/>
      <c r="AD11" s="74">
        <f>AVERAGE(T11,U12)</f>
        <v>0.45999999999999996</v>
      </c>
      <c r="AE11" t="s">
        <v>57</v>
      </c>
      <c r="AF11" t="s">
        <v>138</v>
      </c>
    </row>
    <row r="12" spans="1:32" ht="15" x14ac:dyDescent="0.25">
      <c r="A12" s="3" t="s">
        <v>70</v>
      </c>
      <c r="B12">
        <v>88.18</v>
      </c>
      <c r="C12">
        <v>140.84</v>
      </c>
      <c r="D12">
        <f t="shared" si="0"/>
        <v>229.02</v>
      </c>
      <c r="E12">
        <v>0.84</v>
      </c>
      <c r="F12">
        <v>0.33</v>
      </c>
      <c r="G12">
        <f t="shared" si="1"/>
        <v>1.17</v>
      </c>
      <c r="H12">
        <v>0.18</v>
      </c>
      <c r="I12" t="s">
        <v>70</v>
      </c>
      <c r="J12" s="88">
        <f t="shared" si="2"/>
        <v>4.2553191489361743E-2</v>
      </c>
      <c r="K12" s="16">
        <f t="shared" si="3"/>
        <v>0.188</v>
      </c>
      <c r="L12" s="3">
        <v>0.3</v>
      </c>
      <c r="M12" s="86">
        <f t="shared" si="4"/>
        <v>0.12</v>
      </c>
      <c r="O12" t="s">
        <v>70</v>
      </c>
      <c r="S12" s="44" t="s">
        <v>9</v>
      </c>
      <c r="T12" s="48">
        <v>0.55000000000000004</v>
      </c>
      <c r="U12" s="47">
        <v>0.45</v>
      </c>
      <c r="V12" s="47">
        <f>U12-T12</f>
        <v>-0.10000000000000003</v>
      </c>
      <c r="W12" s="46"/>
      <c r="X12" s="52"/>
      <c r="Y12" s="34"/>
      <c r="Z12" s="34" t="str">
        <f t="shared" si="5"/>
        <v>CLE</v>
      </c>
      <c r="AA12" s="73">
        <f t="shared" si="6"/>
        <v>-0.10000000000000003</v>
      </c>
      <c r="AB12" s="34"/>
      <c r="AC12" s="34"/>
      <c r="AD12" s="51">
        <f>AVERAGE(T12,U11)</f>
        <v>0.52500000000000002</v>
      </c>
    </row>
    <row r="13" spans="1:32" ht="15" x14ac:dyDescent="0.25">
      <c r="A13" t="s">
        <v>71</v>
      </c>
      <c r="B13">
        <v>96.21</v>
      </c>
      <c r="C13">
        <v>103.92</v>
      </c>
      <c r="D13">
        <f t="shared" si="0"/>
        <v>200.13</v>
      </c>
      <c r="E13">
        <v>0.59</v>
      </c>
      <c r="F13">
        <v>0.26</v>
      </c>
      <c r="G13">
        <f t="shared" si="1"/>
        <v>0.85</v>
      </c>
      <c r="H13" s="7">
        <v>0.22</v>
      </c>
      <c r="I13" s="8" t="s">
        <v>71</v>
      </c>
      <c r="J13" s="88">
        <f t="shared" si="2"/>
        <v>-0.1702127659574468</v>
      </c>
      <c r="K13" s="16">
        <f t="shared" si="3"/>
        <v>0.188</v>
      </c>
      <c r="L13">
        <v>0.1</v>
      </c>
      <c r="M13" s="85">
        <f t="shared" si="4"/>
        <v>-0.12</v>
      </c>
      <c r="O13" t="s">
        <v>71</v>
      </c>
      <c r="S13" s="81" t="s">
        <v>119</v>
      </c>
      <c r="T13" s="80">
        <f>T12-T11</f>
        <v>8.0000000000000071E-2</v>
      </c>
      <c r="U13" s="80">
        <f>U11-U12</f>
        <v>4.9999999999999989E-2</v>
      </c>
      <c r="V13" s="80">
        <f>T13+U13</f>
        <v>0.13000000000000006</v>
      </c>
      <c r="W13" s="80">
        <f>T13+U13</f>
        <v>0.13000000000000006</v>
      </c>
      <c r="X13" s="31" t="s">
        <v>9</v>
      </c>
      <c r="Y13" s="32"/>
      <c r="Z13" s="32"/>
      <c r="AA13" s="82"/>
      <c r="AB13" s="32"/>
      <c r="AC13" s="32"/>
      <c r="AD13" s="83">
        <f>AD12-AD11</f>
        <v>6.5000000000000058E-2</v>
      </c>
    </row>
    <row r="14" spans="1:32" ht="15" x14ac:dyDescent="0.25">
      <c r="A14" t="s">
        <v>72</v>
      </c>
      <c r="B14">
        <v>103.9</v>
      </c>
      <c r="C14">
        <v>118.71</v>
      </c>
      <c r="D14">
        <f t="shared" si="0"/>
        <v>222.61</v>
      </c>
      <c r="E14">
        <v>0.68</v>
      </c>
      <c r="F14">
        <v>0.38</v>
      </c>
      <c r="G14">
        <f t="shared" si="1"/>
        <v>1.06</v>
      </c>
      <c r="H14" s="43">
        <v>0.38</v>
      </c>
      <c r="I14" s="8" t="s">
        <v>72</v>
      </c>
      <c r="J14" s="90">
        <f t="shared" si="2"/>
        <v>-1.0212765957446808</v>
      </c>
      <c r="K14" s="16">
        <f t="shared" si="3"/>
        <v>0.188</v>
      </c>
      <c r="L14">
        <v>0.19</v>
      </c>
      <c r="M14" s="85">
        <f t="shared" si="4"/>
        <v>-0.19</v>
      </c>
      <c r="O14" t="s">
        <v>72</v>
      </c>
      <c r="S14" s="49"/>
      <c r="T14" s="47"/>
      <c r="U14" s="47"/>
      <c r="V14" s="47"/>
      <c r="W14" s="46"/>
      <c r="X14" s="52"/>
      <c r="Y14" s="34"/>
      <c r="Z14" s="34"/>
      <c r="AA14" s="73"/>
      <c r="AB14" s="34"/>
      <c r="AC14" s="34"/>
      <c r="AD14" s="52"/>
    </row>
    <row r="15" spans="1:32" ht="15" x14ac:dyDescent="0.25">
      <c r="A15" s="3" t="s">
        <v>73</v>
      </c>
      <c r="B15">
        <v>92.39</v>
      </c>
      <c r="C15">
        <v>123.7</v>
      </c>
      <c r="D15">
        <f t="shared" si="0"/>
        <v>216.09</v>
      </c>
      <c r="E15">
        <v>0.8</v>
      </c>
      <c r="F15">
        <v>0.33</v>
      </c>
      <c r="G15">
        <f t="shared" si="1"/>
        <v>1.1300000000000001</v>
      </c>
      <c r="H15" s="2">
        <v>0.08</v>
      </c>
      <c r="I15" t="s">
        <v>73</v>
      </c>
      <c r="J15" s="88">
        <f t="shared" si="2"/>
        <v>0.57446808510638292</v>
      </c>
      <c r="K15" s="16">
        <f t="shared" si="3"/>
        <v>0.188</v>
      </c>
      <c r="L15" s="2">
        <v>0.22</v>
      </c>
      <c r="M15" s="86">
        <f t="shared" si="4"/>
        <v>0.14000000000000001</v>
      </c>
      <c r="O15" t="s">
        <v>73</v>
      </c>
      <c r="Q15" t="s">
        <v>107</v>
      </c>
      <c r="S15" s="44" t="s">
        <v>15</v>
      </c>
      <c r="T15" s="48">
        <v>0.57999999999999996</v>
      </c>
      <c r="U15" s="47">
        <v>0.44</v>
      </c>
      <c r="V15" s="47">
        <f>U15-T15</f>
        <v>-0.13999999999999996</v>
      </c>
      <c r="W15" s="46"/>
      <c r="X15" s="52"/>
      <c r="Y15" s="34"/>
      <c r="Z15" s="34" t="str">
        <f t="shared" si="5"/>
        <v>MIA</v>
      </c>
      <c r="AA15" s="73">
        <f t="shared" si="6"/>
        <v>-0.13999999999999996</v>
      </c>
      <c r="AB15" s="34"/>
      <c r="AC15" s="34"/>
      <c r="AD15" s="51">
        <f>AVERAGE(T15,U16)</f>
        <v>0.57499999999999996</v>
      </c>
      <c r="AE15" s="9" t="s">
        <v>10</v>
      </c>
      <c r="AF15" t="s">
        <v>137</v>
      </c>
    </row>
    <row r="16" spans="1:32" ht="15" x14ac:dyDescent="0.25">
      <c r="A16" t="s">
        <v>74</v>
      </c>
      <c r="B16">
        <v>99.95</v>
      </c>
      <c r="C16">
        <v>115.04</v>
      </c>
      <c r="D16">
        <f t="shared" si="0"/>
        <v>214.99</v>
      </c>
      <c r="E16">
        <v>0.65</v>
      </c>
      <c r="F16">
        <v>0.38</v>
      </c>
      <c r="G16">
        <f t="shared" si="1"/>
        <v>1.03</v>
      </c>
      <c r="H16" s="43">
        <v>0.33</v>
      </c>
      <c r="I16" s="8" t="s">
        <v>74</v>
      </c>
      <c r="J16" s="90">
        <f t="shared" si="2"/>
        <v>-0.75531914893617025</v>
      </c>
      <c r="K16" s="16">
        <f t="shared" si="3"/>
        <v>0.188</v>
      </c>
      <c r="L16" s="7">
        <v>7.0000000000000007E-2</v>
      </c>
      <c r="M16" s="85">
        <f t="shared" si="4"/>
        <v>-0.26</v>
      </c>
      <c r="O16" t="s">
        <v>74</v>
      </c>
      <c r="Q16" t="s">
        <v>10</v>
      </c>
      <c r="R16" t="s">
        <v>137</v>
      </c>
      <c r="S16" s="56" t="s">
        <v>10</v>
      </c>
      <c r="T16" s="47">
        <v>0.4</v>
      </c>
      <c r="U16" s="54">
        <v>0.56999999999999995</v>
      </c>
      <c r="V16" s="47">
        <f>U16-T16</f>
        <v>0.16999999999999993</v>
      </c>
      <c r="W16" s="46"/>
      <c r="X16" s="52"/>
      <c r="Y16" s="34"/>
      <c r="Z16" s="34" t="str">
        <f t="shared" si="5"/>
        <v>HOU</v>
      </c>
      <c r="AA16" s="73">
        <f t="shared" si="6"/>
        <v>0.16999999999999993</v>
      </c>
      <c r="AB16" s="34"/>
      <c r="AC16" s="34"/>
      <c r="AD16" s="74">
        <f>AVERAGE(T16,U15)</f>
        <v>0.42000000000000004</v>
      </c>
    </row>
    <row r="17" spans="1:32" ht="15" x14ac:dyDescent="0.25">
      <c r="A17" t="s">
        <v>75</v>
      </c>
      <c r="B17">
        <v>91.48</v>
      </c>
      <c r="C17">
        <v>115.28</v>
      </c>
      <c r="D17">
        <f t="shared" si="0"/>
        <v>206.76</v>
      </c>
      <c r="E17">
        <v>0.69</v>
      </c>
      <c r="F17">
        <v>0.36</v>
      </c>
      <c r="G17">
        <f t="shared" si="1"/>
        <v>1.0499999999999998</v>
      </c>
      <c r="H17" s="43">
        <v>0.36</v>
      </c>
      <c r="I17" s="8" t="s">
        <v>75</v>
      </c>
      <c r="J17" s="90">
        <f t="shared" si="2"/>
        <v>-0.91489361702127647</v>
      </c>
      <c r="K17" s="16">
        <f t="shared" si="3"/>
        <v>0.188</v>
      </c>
      <c r="L17">
        <v>0.14000000000000001</v>
      </c>
      <c r="M17" s="85">
        <f t="shared" si="4"/>
        <v>-0.21999999999999997</v>
      </c>
      <c r="O17" t="s">
        <v>75</v>
      </c>
      <c r="Q17" t="s">
        <v>99</v>
      </c>
      <c r="R17" t="s">
        <v>138</v>
      </c>
      <c r="S17" s="81" t="s">
        <v>119</v>
      </c>
      <c r="T17" s="80">
        <f>T16-T15</f>
        <v>-0.17999999999999994</v>
      </c>
      <c r="U17" s="80">
        <f>U15-U16</f>
        <v>-0.12999999999999995</v>
      </c>
      <c r="V17" s="79">
        <f>T17+U17</f>
        <v>-0.30999999999999989</v>
      </c>
      <c r="W17" s="79">
        <f>T17+U17</f>
        <v>-0.30999999999999989</v>
      </c>
      <c r="X17" s="31" t="s">
        <v>10</v>
      </c>
      <c r="Y17" s="32"/>
      <c r="Z17" s="32"/>
      <c r="AA17" s="82"/>
      <c r="AB17" s="32"/>
      <c r="AC17" s="32"/>
      <c r="AD17" s="83">
        <f>AD16-AD15</f>
        <v>-0.15499999999999992</v>
      </c>
    </row>
    <row r="18" spans="1:32" ht="15" x14ac:dyDescent="0.25">
      <c r="A18" t="s">
        <v>76</v>
      </c>
      <c r="B18">
        <v>103.39</v>
      </c>
      <c r="C18">
        <v>120.88</v>
      </c>
      <c r="D18">
        <f t="shared" si="0"/>
        <v>224.26999999999998</v>
      </c>
      <c r="E18">
        <v>0.68</v>
      </c>
      <c r="F18">
        <v>0.2</v>
      </c>
      <c r="G18">
        <f t="shared" si="1"/>
        <v>0.88000000000000012</v>
      </c>
      <c r="H18" s="1">
        <v>0.2</v>
      </c>
      <c r="I18" t="s">
        <v>76</v>
      </c>
      <c r="J18" s="88">
        <f t="shared" si="2"/>
        <v>-6.3829787234042604E-2</v>
      </c>
      <c r="K18" s="16">
        <f t="shared" si="3"/>
        <v>0.188</v>
      </c>
      <c r="L18" s="7">
        <v>7.0000000000000007E-2</v>
      </c>
      <c r="M18" s="85">
        <f t="shared" si="4"/>
        <v>-0.13</v>
      </c>
      <c r="O18" t="s">
        <v>76</v>
      </c>
      <c r="Q18" t="s">
        <v>7</v>
      </c>
      <c r="R18" t="s">
        <v>138</v>
      </c>
      <c r="S18" s="49"/>
      <c r="T18" s="47"/>
      <c r="U18" s="47"/>
      <c r="V18" s="47"/>
      <c r="W18" s="46"/>
      <c r="X18" s="52"/>
      <c r="Y18" s="34"/>
      <c r="Z18" s="34"/>
      <c r="AA18" s="73"/>
      <c r="AB18" s="34"/>
      <c r="AC18" s="34"/>
      <c r="AD18" s="52"/>
    </row>
    <row r="19" spans="1:32" ht="15" x14ac:dyDescent="0.25">
      <c r="A19" t="s">
        <v>77</v>
      </c>
      <c r="B19">
        <v>102.09</v>
      </c>
      <c r="C19">
        <v>114.73</v>
      </c>
      <c r="D19">
        <f t="shared" si="0"/>
        <v>216.82</v>
      </c>
      <c r="E19">
        <v>0.79</v>
      </c>
      <c r="F19">
        <v>0.14000000000000001</v>
      </c>
      <c r="G19">
        <f t="shared" si="1"/>
        <v>0.93</v>
      </c>
      <c r="H19">
        <v>0.14000000000000001</v>
      </c>
      <c r="I19" t="s">
        <v>77</v>
      </c>
      <c r="J19" s="88">
        <f t="shared" si="2"/>
        <v>0.25531914893617014</v>
      </c>
      <c r="K19" s="16">
        <f t="shared" si="3"/>
        <v>0.188</v>
      </c>
      <c r="L19">
        <v>0.16</v>
      </c>
      <c r="M19" s="16">
        <f t="shared" si="4"/>
        <v>1.999999999999999E-2</v>
      </c>
      <c r="O19" t="s">
        <v>77</v>
      </c>
      <c r="Q19" t="s">
        <v>101</v>
      </c>
      <c r="R19" t="s">
        <v>138</v>
      </c>
      <c r="S19" s="49" t="s">
        <v>29</v>
      </c>
      <c r="T19" s="47">
        <v>0.4</v>
      </c>
      <c r="U19" s="54">
        <v>0.61</v>
      </c>
      <c r="V19" s="47">
        <f>U19-T19</f>
        <v>0.20999999999999996</v>
      </c>
      <c r="W19" s="47"/>
      <c r="X19" s="75"/>
      <c r="Y19" s="76"/>
      <c r="Z19" s="76" t="str">
        <f t="shared" si="5"/>
        <v>NE</v>
      </c>
      <c r="AA19" s="77">
        <f t="shared" si="6"/>
        <v>0.20999999999999996</v>
      </c>
      <c r="AB19" s="76"/>
      <c r="AC19" s="76"/>
      <c r="AD19" s="78">
        <f>AVERAGE(T19,U20)</f>
        <v>0.36499999999999999</v>
      </c>
      <c r="AE19" t="s">
        <v>29</v>
      </c>
      <c r="AF19" t="s">
        <v>148</v>
      </c>
    </row>
    <row r="20" spans="1:32" ht="15" x14ac:dyDescent="0.25">
      <c r="A20" s="3" t="s">
        <v>78</v>
      </c>
      <c r="B20">
        <v>90.48</v>
      </c>
      <c r="C20">
        <v>105.16</v>
      </c>
      <c r="D20">
        <f t="shared" si="0"/>
        <v>195.64</v>
      </c>
      <c r="E20">
        <v>0.73</v>
      </c>
      <c r="F20">
        <v>0.28999999999999998</v>
      </c>
      <c r="G20">
        <f t="shared" si="1"/>
        <v>1.02</v>
      </c>
      <c r="H20">
        <v>0.13</v>
      </c>
      <c r="I20" t="s">
        <v>78</v>
      </c>
      <c r="J20" s="88">
        <f t="shared" si="2"/>
        <v>0.30851063829787234</v>
      </c>
      <c r="K20" s="16">
        <f t="shared" si="3"/>
        <v>0.188</v>
      </c>
      <c r="L20" s="42">
        <v>0.26</v>
      </c>
      <c r="M20" s="86">
        <f t="shared" si="4"/>
        <v>0.13</v>
      </c>
      <c r="O20" t="s">
        <v>78</v>
      </c>
      <c r="Q20" t="s">
        <v>31</v>
      </c>
      <c r="R20" t="s">
        <v>137</v>
      </c>
      <c r="S20" s="44" t="s">
        <v>16</v>
      </c>
      <c r="T20" s="47">
        <v>0.44</v>
      </c>
      <c r="U20" s="47">
        <v>0.33</v>
      </c>
      <c r="V20" s="47">
        <f>U20-T20</f>
        <v>-0.10999999999999999</v>
      </c>
      <c r="W20" s="46"/>
      <c r="X20" s="52"/>
      <c r="Y20" s="34"/>
      <c r="Z20" s="34" t="str">
        <f t="shared" si="5"/>
        <v>NYJ</v>
      </c>
      <c r="AA20" s="73">
        <f t="shared" si="6"/>
        <v>-0.10999999999999999</v>
      </c>
      <c r="AB20" s="34"/>
      <c r="AC20" s="34"/>
      <c r="AD20" s="51">
        <f>AVERAGE(T20,U19)</f>
        <v>0.52500000000000002</v>
      </c>
    </row>
    <row r="21" spans="1:32" ht="15" x14ac:dyDescent="0.25">
      <c r="A21" s="3" t="s">
        <v>79</v>
      </c>
      <c r="B21">
        <v>109.83</v>
      </c>
      <c r="C21">
        <v>124.87</v>
      </c>
      <c r="D21">
        <f t="shared" si="0"/>
        <v>234.7</v>
      </c>
      <c r="E21">
        <v>0.81</v>
      </c>
      <c r="F21">
        <v>0.2</v>
      </c>
      <c r="G21">
        <f t="shared" si="1"/>
        <v>1.01</v>
      </c>
      <c r="H21" s="43">
        <v>0.47</v>
      </c>
      <c r="I21" s="8" t="s">
        <v>79</v>
      </c>
      <c r="J21" s="90">
        <f t="shared" si="2"/>
        <v>-1.4999999999999998</v>
      </c>
      <c r="K21" s="16">
        <f t="shared" si="3"/>
        <v>0.188</v>
      </c>
      <c r="L21" s="42">
        <v>0.47</v>
      </c>
      <c r="M21" s="16">
        <f t="shared" si="4"/>
        <v>0</v>
      </c>
      <c r="O21" t="s">
        <v>79</v>
      </c>
      <c r="Q21" t="s">
        <v>38</v>
      </c>
      <c r="R21" t="s">
        <v>145</v>
      </c>
      <c r="S21" s="81" t="s">
        <v>119</v>
      </c>
      <c r="T21" s="80">
        <f>T20-T19</f>
        <v>3.999999999999998E-2</v>
      </c>
      <c r="U21" s="80">
        <f>U19-U20</f>
        <v>0.27999999999999997</v>
      </c>
      <c r="V21" s="80">
        <f>T21+U21</f>
        <v>0.31999999999999995</v>
      </c>
      <c r="W21" s="84">
        <f>T21+U21</f>
        <v>0.31999999999999995</v>
      </c>
      <c r="X21" s="31" t="s">
        <v>29</v>
      </c>
      <c r="Y21" s="32"/>
      <c r="Z21" s="32"/>
      <c r="AA21" s="82"/>
      <c r="AB21" s="32"/>
      <c r="AC21" s="32"/>
      <c r="AD21" s="83">
        <f>AD20-AD19</f>
        <v>0.16000000000000003</v>
      </c>
    </row>
    <row r="22" spans="1:32" ht="15" x14ac:dyDescent="0.25">
      <c r="A22" t="s">
        <v>80</v>
      </c>
      <c r="B22">
        <v>97.75</v>
      </c>
      <c r="C22">
        <v>110.57</v>
      </c>
      <c r="D22">
        <f t="shared" si="0"/>
        <v>208.32</v>
      </c>
      <c r="E22">
        <v>0.71</v>
      </c>
      <c r="F22">
        <v>0.53</v>
      </c>
      <c r="G22">
        <f t="shared" si="1"/>
        <v>1.24</v>
      </c>
      <c r="H22" s="2">
        <v>0.06</v>
      </c>
      <c r="I22" t="s">
        <v>80</v>
      </c>
      <c r="J22" s="90">
        <f t="shared" si="2"/>
        <v>0.68085106382978722</v>
      </c>
      <c r="K22" s="16">
        <f t="shared" si="3"/>
        <v>0.188</v>
      </c>
      <c r="L22" s="2">
        <v>0.21</v>
      </c>
      <c r="M22" s="86">
        <f t="shared" si="4"/>
        <v>0.15</v>
      </c>
      <c r="O22" t="s">
        <v>80</v>
      </c>
      <c r="S22" s="49"/>
      <c r="T22" s="47"/>
      <c r="U22" s="47"/>
      <c r="V22" s="47"/>
      <c r="W22" s="46"/>
      <c r="X22" s="52"/>
      <c r="Y22" s="34"/>
      <c r="Z22" s="34"/>
      <c r="AA22" s="73"/>
      <c r="AB22" s="34"/>
      <c r="AC22" s="34"/>
      <c r="AD22" s="52"/>
    </row>
    <row r="23" spans="1:32" ht="15" x14ac:dyDescent="0.25">
      <c r="A23" t="s">
        <v>81</v>
      </c>
      <c r="B23">
        <v>100.33</v>
      </c>
      <c r="C23">
        <v>102.13</v>
      </c>
      <c r="D23">
        <f t="shared" si="0"/>
        <v>202.45999999999998</v>
      </c>
      <c r="E23">
        <v>0.68</v>
      </c>
      <c r="F23">
        <v>0.36</v>
      </c>
      <c r="G23">
        <f t="shared" si="1"/>
        <v>1.04</v>
      </c>
      <c r="H23" s="42">
        <v>0.08</v>
      </c>
      <c r="I23" t="s">
        <v>81</v>
      </c>
      <c r="J23" s="88">
        <f t="shared" si="2"/>
        <v>0.57446808510638292</v>
      </c>
      <c r="K23" s="16">
        <f t="shared" si="3"/>
        <v>0.188</v>
      </c>
      <c r="L23" s="7">
        <v>7.0000000000000007E-2</v>
      </c>
      <c r="M23" s="16">
        <f t="shared" si="4"/>
        <v>-9.999999999999995E-3</v>
      </c>
      <c r="O23" t="s">
        <v>81</v>
      </c>
      <c r="Q23" t="s">
        <v>107</v>
      </c>
      <c r="S23" s="49" t="s">
        <v>17</v>
      </c>
      <c r="T23" s="48">
        <v>0.5</v>
      </c>
      <c r="U23" s="47">
        <v>0.38</v>
      </c>
      <c r="V23" s="47">
        <f>U23-T23</f>
        <v>-0.12</v>
      </c>
      <c r="W23" s="46"/>
      <c r="X23" s="52"/>
      <c r="Y23" s="34"/>
      <c r="Z23" s="34" t="str">
        <f t="shared" si="5"/>
        <v>WAS</v>
      </c>
      <c r="AA23" s="73">
        <f t="shared" si="6"/>
        <v>-0.12</v>
      </c>
      <c r="AB23" s="34"/>
      <c r="AC23" s="34"/>
      <c r="AD23" s="74">
        <f>AVERAGE(T23,U24)</f>
        <v>0.48499999999999999</v>
      </c>
      <c r="AE23" s="9" t="s">
        <v>99</v>
      </c>
      <c r="AF23" t="s">
        <v>138</v>
      </c>
    </row>
    <row r="24" spans="1:32" ht="15" x14ac:dyDescent="0.25">
      <c r="A24" t="s">
        <v>82</v>
      </c>
      <c r="B24">
        <v>93.6</v>
      </c>
      <c r="C24">
        <v>136.43</v>
      </c>
      <c r="D24">
        <f t="shared" si="0"/>
        <v>230.03</v>
      </c>
      <c r="E24">
        <v>0.74</v>
      </c>
      <c r="F24">
        <v>0.21</v>
      </c>
      <c r="G24">
        <f t="shared" si="1"/>
        <v>0.95</v>
      </c>
      <c r="H24" s="2">
        <v>0.05</v>
      </c>
      <c r="I24" t="s">
        <v>82</v>
      </c>
      <c r="J24" s="90">
        <f t="shared" si="2"/>
        <v>0.73404255319148937</v>
      </c>
      <c r="K24" s="16">
        <f t="shared" si="3"/>
        <v>0.188</v>
      </c>
      <c r="L24">
        <v>0.17</v>
      </c>
      <c r="M24" s="86">
        <f t="shared" si="4"/>
        <v>0.12000000000000001</v>
      </c>
      <c r="O24" t="s">
        <v>82</v>
      </c>
      <c r="Q24" t="s">
        <v>29</v>
      </c>
      <c r="R24" t="s">
        <v>146</v>
      </c>
      <c r="S24" s="56" t="s">
        <v>99</v>
      </c>
      <c r="T24" s="47">
        <v>0.43</v>
      </c>
      <c r="U24" s="47">
        <v>0.47</v>
      </c>
      <c r="V24" s="47">
        <f>U24-T24</f>
        <v>3.999999999999998E-2</v>
      </c>
      <c r="W24" s="46"/>
      <c r="X24" s="52"/>
      <c r="Y24" s="34"/>
      <c r="Z24" s="34" t="str">
        <f t="shared" si="5"/>
        <v>TB</v>
      </c>
      <c r="AA24" s="73">
        <f t="shared" si="6"/>
        <v>3.999999999999998E-2</v>
      </c>
      <c r="AB24" s="34"/>
      <c r="AC24" s="34"/>
      <c r="AD24" s="74">
        <f>AVERAGE(T24,U23)</f>
        <v>0.40500000000000003</v>
      </c>
    </row>
    <row r="25" spans="1:32" ht="15" x14ac:dyDescent="0.25">
      <c r="A25" s="3" t="s">
        <v>83</v>
      </c>
      <c r="B25">
        <v>94.14</v>
      </c>
      <c r="C25">
        <v>117.53</v>
      </c>
      <c r="D25">
        <f t="shared" si="0"/>
        <v>211.67000000000002</v>
      </c>
      <c r="E25">
        <v>0.61</v>
      </c>
      <c r="F25">
        <v>0.36</v>
      </c>
      <c r="G25">
        <f t="shared" si="1"/>
        <v>0.97</v>
      </c>
      <c r="H25" s="2">
        <v>0.08</v>
      </c>
      <c r="I25" t="s">
        <v>83</v>
      </c>
      <c r="J25" s="88">
        <f t="shared" si="2"/>
        <v>0.57446808510638292</v>
      </c>
      <c r="K25" s="16">
        <f t="shared" si="3"/>
        <v>0.188</v>
      </c>
      <c r="L25" s="3">
        <v>0.2</v>
      </c>
      <c r="M25" s="86">
        <f t="shared" si="4"/>
        <v>0.12000000000000001</v>
      </c>
      <c r="O25" t="s">
        <v>83</v>
      </c>
      <c r="Q25" t="s">
        <v>20</v>
      </c>
      <c r="R25" t="s">
        <v>138</v>
      </c>
      <c r="S25" s="81" t="s">
        <v>119</v>
      </c>
      <c r="T25" s="80">
        <f>T24-T23</f>
        <v>-7.0000000000000007E-2</v>
      </c>
      <c r="U25" s="80">
        <f>U23-U24</f>
        <v>-8.9999999999999969E-2</v>
      </c>
      <c r="V25" s="79">
        <f>T25+U25</f>
        <v>-0.15999999999999998</v>
      </c>
      <c r="W25" s="79">
        <f>T25+U25</f>
        <v>-0.15999999999999998</v>
      </c>
      <c r="X25" s="31" t="s">
        <v>99</v>
      </c>
      <c r="Y25" s="32"/>
      <c r="Z25" s="32"/>
      <c r="AA25" s="82"/>
      <c r="AB25" s="32"/>
      <c r="AC25" s="32"/>
      <c r="AD25" s="83">
        <f>AD24-AD23</f>
        <v>-7.999999999999996E-2</v>
      </c>
    </row>
    <row r="26" spans="1:32" ht="15" x14ac:dyDescent="0.25">
      <c r="A26" t="s">
        <v>84</v>
      </c>
      <c r="B26">
        <v>96.15</v>
      </c>
      <c r="C26">
        <v>119.54</v>
      </c>
      <c r="D26">
        <f t="shared" si="0"/>
        <v>215.69</v>
      </c>
      <c r="E26">
        <v>0.7</v>
      </c>
      <c r="F26">
        <v>0.26</v>
      </c>
      <c r="G26">
        <f t="shared" si="1"/>
        <v>0.96</v>
      </c>
      <c r="H26">
        <v>0.16</v>
      </c>
      <c r="I26" t="s">
        <v>84</v>
      </c>
      <c r="J26" s="88">
        <f t="shared" si="2"/>
        <v>0.14893617021276595</v>
      </c>
      <c r="K26" s="16">
        <f t="shared" si="3"/>
        <v>0.188</v>
      </c>
      <c r="L26">
        <v>0.14000000000000001</v>
      </c>
      <c r="M26" s="16">
        <f t="shared" si="4"/>
        <v>-1.999999999999999E-2</v>
      </c>
      <c r="O26" t="s">
        <v>84</v>
      </c>
      <c r="S26" s="49"/>
      <c r="T26" s="47"/>
      <c r="U26" s="47"/>
      <c r="V26" s="47"/>
      <c r="W26" s="46"/>
      <c r="X26" s="52"/>
      <c r="Y26" s="34"/>
      <c r="Z26" s="34"/>
      <c r="AA26" s="73"/>
      <c r="AB26" s="34"/>
      <c r="AC26" s="34"/>
      <c r="AD26" s="52"/>
    </row>
    <row r="27" spans="1:32" ht="15" x14ac:dyDescent="0.25">
      <c r="A27" s="3" t="s">
        <v>85</v>
      </c>
      <c r="B27">
        <v>93.97</v>
      </c>
      <c r="C27">
        <v>110.22</v>
      </c>
      <c r="D27">
        <f t="shared" si="0"/>
        <v>204.19</v>
      </c>
      <c r="E27">
        <v>0.79</v>
      </c>
      <c r="F27">
        <v>0.36</v>
      </c>
      <c r="G27">
        <f t="shared" si="1"/>
        <v>1.1499999999999999</v>
      </c>
      <c r="H27">
        <v>0.18</v>
      </c>
      <c r="I27" t="s">
        <v>85</v>
      </c>
      <c r="J27" s="88">
        <f t="shared" si="2"/>
        <v>4.2553191489361743E-2</v>
      </c>
      <c r="K27" s="16">
        <f t="shared" si="3"/>
        <v>0.188</v>
      </c>
      <c r="L27" s="42">
        <v>0.28999999999999998</v>
      </c>
      <c r="M27" s="86">
        <f t="shared" si="4"/>
        <v>0.10999999999999999</v>
      </c>
      <c r="O27" t="s">
        <v>85</v>
      </c>
      <c r="S27" s="44" t="s">
        <v>6</v>
      </c>
      <c r="T27" s="47">
        <v>0.46</v>
      </c>
      <c r="U27" s="47">
        <v>0.48</v>
      </c>
      <c r="V27" s="47">
        <f>U27-T27</f>
        <v>1.9999999999999962E-2</v>
      </c>
      <c r="W27" s="46"/>
      <c r="X27" s="52"/>
      <c r="Y27" s="34"/>
      <c r="Z27" s="34" t="str">
        <f t="shared" si="5"/>
        <v>ATL</v>
      </c>
      <c r="AA27" s="73">
        <f t="shared" si="6"/>
        <v>1.9999999999999962E-2</v>
      </c>
      <c r="AB27" s="34"/>
      <c r="AC27" s="34"/>
      <c r="AD27" s="51">
        <f>AVERAGE(T27,U28)</f>
        <v>0.495</v>
      </c>
      <c r="AE27" s="9" t="s">
        <v>14</v>
      </c>
      <c r="AF27" t="s">
        <v>138</v>
      </c>
    </row>
    <row r="28" spans="1:32" ht="15" x14ac:dyDescent="0.25">
      <c r="A28" s="3" t="s">
        <v>86</v>
      </c>
      <c r="B28">
        <v>106.22</v>
      </c>
      <c r="C28">
        <v>113.04</v>
      </c>
      <c r="D28">
        <f t="shared" si="0"/>
        <v>219.26</v>
      </c>
      <c r="E28">
        <v>0.85</v>
      </c>
      <c r="F28">
        <v>0.33</v>
      </c>
      <c r="G28">
        <f t="shared" si="1"/>
        <v>1.18</v>
      </c>
      <c r="H28" s="7">
        <v>0.22</v>
      </c>
      <c r="I28" s="8" t="s">
        <v>86</v>
      </c>
      <c r="J28" s="88">
        <f t="shared" si="2"/>
        <v>-0.1702127659574468</v>
      </c>
      <c r="K28" s="16">
        <f t="shared" si="3"/>
        <v>0.188</v>
      </c>
      <c r="L28" s="42">
        <v>0.28000000000000003</v>
      </c>
      <c r="M28" s="16">
        <f t="shared" si="4"/>
        <v>6.0000000000000026E-2</v>
      </c>
      <c r="O28" t="s">
        <v>86</v>
      </c>
      <c r="R28" s="5"/>
      <c r="S28" s="49" t="s">
        <v>14</v>
      </c>
      <c r="T28" s="57">
        <v>0.27</v>
      </c>
      <c r="U28" s="54">
        <v>0.53</v>
      </c>
      <c r="V28" s="47">
        <f>U28-T28</f>
        <v>0.26</v>
      </c>
      <c r="W28" s="47"/>
      <c r="X28" s="75"/>
      <c r="Y28" s="76"/>
      <c r="Z28" s="76" t="str">
        <f t="shared" si="5"/>
        <v>TEN</v>
      </c>
      <c r="AA28" s="77">
        <f t="shared" si="6"/>
        <v>0.26</v>
      </c>
      <c r="AB28" s="76"/>
      <c r="AC28" s="76"/>
      <c r="AD28" s="78">
        <f>AVERAGE(T28,U27)</f>
        <v>0.375</v>
      </c>
    </row>
    <row r="29" spans="1:32" ht="15" x14ac:dyDescent="0.25">
      <c r="A29" t="s">
        <v>87</v>
      </c>
      <c r="B29">
        <v>115.76</v>
      </c>
      <c r="C29">
        <v>101.63</v>
      </c>
      <c r="D29">
        <f t="shared" si="0"/>
        <v>217.39</v>
      </c>
      <c r="E29">
        <v>0.79</v>
      </c>
      <c r="F29">
        <v>0.38</v>
      </c>
      <c r="G29">
        <f t="shared" si="1"/>
        <v>1.17</v>
      </c>
      <c r="H29" s="43">
        <v>0.25</v>
      </c>
      <c r="I29" s="8" t="s">
        <v>87</v>
      </c>
      <c r="J29" s="88">
        <f t="shared" si="2"/>
        <v>-0.32978723404255317</v>
      </c>
      <c r="K29" s="16">
        <f t="shared" si="3"/>
        <v>0.188</v>
      </c>
      <c r="L29">
        <v>0.16</v>
      </c>
      <c r="M29" s="16">
        <f t="shared" si="4"/>
        <v>-0.09</v>
      </c>
      <c r="O29" t="s">
        <v>87</v>
      </c>
      <c r="S29" s="81" t="s">
        <v>119</v>
      </c>
      <c r="T29" s="80">
        <f>T28-T27</f>
        <v>-0.19</v>
      </c>
      <c r="U29" s="80">
        <f>U27-U28</f>
        <v>-5.0000000000000044E-2</v>
      </c>
      <c r="V29" s="79">
        <f>T29+U29</f>
        <v>-0.24000000000000005</v>
      </c>
      <c r="W29" s="79">
        <f>T29+U29</f>
        <v>-0.24000000000000005</v>
      </c>
      <c r="X29" s="31" t="s">
        <v>14</v>
      </c>
      <c r="Y29" s="32"/>
      <c r="Z29" s="32"/>
      <c r="AA29" s="82"/>
      <c r="AB29" s="32"/>
      <c r="AC29" s="32"/>
      <c r="AD29" s="83">
        <f>AD28-AD27</f>
        <v>-0.12</v>
      </c>
    </row>
    <row r="30" spans="1:32" ht="15" x14ac:dyDescent="0.25">
      <c r="A30" t="s">
        <v>88</v>
      </c>
      <c r="B30">
        <v>103.53</v>
      </c>
      <c r="C30">
        <v>101.63</v>
      </c>
      <c r="D30">
        <f t="shared" si="0"/>
        <v>205.16</v>
      </c>
      <c r="E30">
        <v>0.68</v>
      </c>
      <c r="F30">
        <v>0.3</v>
      </c>
      <c r="G30">
        <f t="shared" si="1"/>
        <v>0.98</v>
      </c>
      <c r="H30" s="6">
        <v>0.3</v>
      </c>
      <c r="I30" s="8" t="s">
        <v>88</v>
      </c>
      <c r="J30" s="90">
        <f t="shared" si="2"/>
        <v>-0.5957446808510638</v>
      </c>
      <c r="K30" s="16">
        <f t="shared" si="3"/>
        <v>0.188</v>
      </c>
      <c r="L30" s="42">
        <v>0.21</v>
      </c>
      <c r="M30" s="16">
        <f t="shared" si="4"/>
        <v>-0.09</v>
      </c>
      <c r="O30" t="s">
        <v>88</v>
      </c>
      <c r="S30" s="49"/>
      <c r="T30" s="47"/>
      <c r="U30" s="47"/>
      <c r="V30" s="47"/>
      <c r="W30" s="46"/>
      <c r="X30" s="52"/>
      <c r="Y30" s="34"/>
      <c r="Z30" s="34"/>
      <c r="AA30" s="73"/>
      <c r="AB30" s="34"/>
      <c r="AC30" s="34"/>
      <c r="AD30" s="52"/>
    </row>
    <row r="31" spans="1:32" ht="15" x14ac:dyDescent="0.25">
      <c r="A31" t="s">
        <v>89</v>
      </c>
      <c r="B31">
        <v>82.76</v>
      </c>
      <c r="C31">
        <v>114.4</v>
      </c>
      <c r="D31">
        <f t="shared" si="0"/>
        <v>197.16000000000003</v>
      </c>
      <c r="E31">
        <v>0.76</v>
      </c>
      <c r="F31">
        <v>0.25</v>
      </c>
      <c r="G31">
        <f t="shared" si="1"/>
        <v>1.01</v>
      </c>
      <c r="H31" s="2">
        <v>0.08</v>
      </c>
      <c r="I31" t="s">
        <v>89</v>
      </c>
      <c r="J31" s="88">
        <f t="shared" si="2"/>
        <v>0.57446808510638292</v>
      </c>
      <c r="K31" s="16">
        <f t="shared" si="3"/>
        <v>0.188</v>
      </c>
      <c r="L31" s="42">
        <v>0.24</v>
      </c>
      <c r="M31" s="86">
        <f t="shared" si="4"/>
        <v>0.15999999999999998</v>
      </c>
      <c r="O31" t="s">
        <v>89</v>
      </c>
      <c r="S31" s="49" t="s">
        <v>20</v>
      </c>
      <c r="T31" s="47">
        <v>0.41</v>
      </c>
      <c r="U31" s="54">
        <v>0.52</v>
      </c>
      <c r="V31" s="47">
        <f>U31-T31</f>
        <v>0.11000000000000004</v>
      </c>
      <c r="W31" s="47"/>
      <c r="X31" s="75"/>
      <c r="Y31" s="76"/>
      <c r="Z31" s="76" t="str">
        <f t="shared" si="5"/>
        <v>MIN</v>
      </c>
      <c r="AA31" s="77">
        <f t="shared" si="6"/>
        <v>0.11000000000000004</v>
      </c>
      <c r="AB31" s="76"/>
      <c r="AC31" s="76"/>
      <c r="AD31" s="78">
        <f>AVERAGE(T31,U32)</f>
        <v>0.32</v>
      </c>
      <c r="AE31" t="s">
        <v>20</v>
      </c>
      <c r="AF31" t="s">
        <v>138</v>
      </c>
    </row>
    <row r="32" spans="1:32" ht="15" x14ac:dyDescent="0.25">
      <c r="A32" s="3" t="s">
        <v>91</v>
      </c>
      <c r="B32">
        <v>99.16</v>
      </c>
      <c r="C32">
        <v>112.02</v>
      </c>
      <c r="D32">
        <f t="shared" si="0"/>
        <v>211.18</v>
      </c>
      <c r="E32">
        <v>0.77</v>
      </c>
      <c r="F32">
        <v>0.45</v>
      </c>
      <c r="G32">
        <f t="shared" si="1"/>
        <v>1.22</v>
      </c>
      <c r="H32" s="4">
        <v>0.1</v>
      </c>
      <c r="I32" t="s">
        <v>91</v>
      </c>
      <c r="J32" s="88">
        <f t="shared" si="2"/>
        <v>0.46808510638297868</v>
      </c>
      <c r="K32" s="16">
        <f t="shared" si="3"/>
        <v>0.188</v>
      </c>
      <c r="L32" s="42">
        <v>0.33</v>
      </c>
      <c r="M32" s="86">
        <f t="shared" si="4"/>
        <v>0.23</v>
      </c>
      <c r="O32" t="s">
        <v>91</v>
      </c>
      <c r="S32" s="44" t="s">
        <v>12</v>
      </c>
      <c r="T32" s="48">
        <v>0.53</v>
      </c>
      <c r="U32" s="47">
        <v>0.23</v>
      </c>
      <c r="V32" s="47">
        <f>U32-T32</f>
        <v>-0.30000000000000004</v>
      </c>
      <c r="W32" s="46"/>
      <c r="X32" s="52"/>
      <c r="Y32" s="34"/>
      <c r="Z32" s="34" t="str">
        <f t="shared" si="5"/>
        <v>DET</v>
      </c>
      <c r="AA32" s="73">
        <f t="shared" si="6"/>
        <v>-0.30000000000000004</v>
      </c>
      <c r="AB32" s="34"/>
      <c r="AC32" s="34"/>
      <c r="AD32" s="51">
        <f>AVERAGE(T32,U31)</f>
        <v>0.52500000000000002</v>
      </c>
    </row>
    <row r="33" spans="1:32" ht="15" x14ac:dyDescent="0.25">
      <c r="A33" s="3" t="s">
        <v>90</v>
      </c>
      <c r="B33">
        <v>94.11</v>
      </c>
      <c r="C33">
        <v>114.77</v>
      </c>
      <c r="D33">
        <f t="shared" si="0"/>
        <v>208.88</v>
      </c>
      <c r="E33">
        <v>0.65</v>
      </c>
      <c r="F33">
        <v>0.28999999999999998</v>
      </c>
      <c r="G33">
        <f t="shared" si="1"/>
        <v>0.94</v>
      </c>
      <c r="H33">
        <v>0.19</v>
      </c>
      <c r="I33" t="s">
        <v>90</v>
      </c>
      <c r="J33" s="88">
        <f t="shared" si="2"/>
        <v>-1.0638297872340436E-2</v>
      </c>
      <c r="K33" s="16">
        <f t="shared" si="3"/>
        <v>0.188</v>
      </c>
      <c r="L33" s="42">
        <v>0.27</v>
      </c>
      <c r="M33" s="16">
        <f t="shared" si="4"/>
        <v>8.0000000000000016E-2</v>
      </c>
      <c r="O33" t="s">
        <v>90</v>
      </c>
      <c r="S33" s="81" t="s">
        <v>119</v>
      </c>
      <c r="T33" s="80">
        <f>T32-T31</f>
        <v>0.12000000000000005</v>
      </c>
      <c r="U33" s="80">
        <f>U31-U32</f>
        <v>0.29000000000000004</v>
      </c>
      <c r="V33" s="80">
        <f>T33+U33</f>
        <v>0.41000000000000009</v>
      </c>
      <c r="W33" s="84">
        <f>T33+U33</f>
        <v>0.41000000000000009</v>
      </c>
      <c r="X33" s="31" t="s">
        <v>20</v>
      </c>
      <c r="Y33" s="32"/>
      <c r="Z33" s="32"/>
      <c r="AA33" s="82"/>
      <c r="AB33" s="32"/>
      <c r="AC33" s="32"/>
      <c r="AD33" s="83">
        <f>AD32-AD31</f>
        <v>0.20500000000000002</v>
      </c>
    </row>
    <row r="34" spans="1:32" ht="15" x14ac:dyDescent="0.25">
      <c r="A34" t="s">
        <v>92</v>
      </c>
      <c r="B34">
        <v>93.13</v>
      </c>
      <c r="C34">
        <v>115.38</v>
      </c>
      <c r="D34">
        <f t="shared" si="0"/>
        <v>208.51</v>
      </c>
      <c r="E34">
        <v>0.68</v>
      </c>
      <c r="F34">
        <v>0.22</v>
      </c>
      <c r="G34">
        <f t="shared" si="1"/>
        <v>0.9</v>
      </c>
      <c r="H34">
        <v>0.19</v>
      </c>
      <c r="I34" t="s">
        <v>92</v>
      </c>
      <c r="J34" s="88">
        <f t="shared" si="2"/>
        <v>-1.0638297872340436E-2</v>
      </c>
      <c r="K34" s="16">
        <f t="shared" si="3"/>
        <v>0.188</v>
      </c>
      <c r="L34" s="7">
        <v>7.0000000000000007E-2</v>
      </c>
      <c r="M34" s="85">
        <f t="shared" si="4"/>
        <v>-0.12</v>
      </c>
      <c r="O34" t="s">
        <v>92</v>
      </c>
      <c r="S34" s="49"/>
      <c r="T34" s="47"/>
      <c r="U34" s="47"/>
      <c r="V34" s="47"/>
      <c r="W34" s="46"/>
      <c r="X34" s="52"/>
      <c r="Y34" s="34"/>
      <c r="Z34" s="34"/>
      <c r="AA34" s="73"/>
      <c r="AB34" s="34"/>
      <c r="AC34" s="34"/>
      <c r="AD34" s="52"/>
    </row>
    <row r="35" spans="1:32" ht="15" x14ac:dyDescent="0.25">
      <c r="E35" t="s">
        <v>93</v>
      </c>
      <c r="F35" t="s">
        <v>94</v>
      </c>
      <c r="G35" t="s">
        <v>95</v>
      </c>
      <c r="H35">
        <f>AVERAGE(H3:H34)</f>
        <v>0.18843749999999998</v>
      </c>
      <c r="J35" s="88">
        <f t="shared" si="2"/>
        <v>-2.3271276595743596E-3</v>
      </c>
      <c r="K35" s="16">
        <f t="shared" si="3"/>
        <v>0.188</v>
      </c>
      <c r="L35">
        <f>AVERAGE(L3:L34)</f>
        <v>0.1925</v>
      </c>
      <c r="S35" s="44" t="s">
        <v>30</v>
      </c>
      <c r="T35" s="48">
        <v>0.59</v>
      </c>
      <c r="U35" s="47">
        <v>0.26</v>
      </c>
      <c r="V35" s="47">
        <f>U35-T35</f>
        <v>-0.32999999999999996</v>
      </c>
      <c r="W35" s="46"/>
      <c r="X35" s="52"/>
      <c r="Y35" s="34"/>
      <c r="Z35" s="34" t="str">
        <f t="shared" si="5"/>
        <v>IND</v>
      </c>
      <c r="AA35" s="73">
        <f t="shared" si="6"/>
        <v>-0.32999999999999996</v>
      </c>
      <c r="AB35" s="34"/>
      <c r="AC35" s="34"/>
      <c r="AD35" s="51">
        <f>AVERAGE(T35,U36)</f>
        <v>0.52500000000000002</v>
      </c>
      <c r="AE35" s="9" t="s">
        <v>7</v>
      </c>
      <c r="AF35" t="s">
        <v>138</v>
      </c>
    </row>
    <row r="36" spans="1:32" ht="15" x14ac:dyDescent="0.25">
      <c r="R36" s="5"/>
      <c r="S36" s="56" t="s">
        <v>7</v>
      </c>
      <c r="T36" s="47">
        <v>0.35</v>
      </c>
      <c r="U36" s="47">
        <v>0.46</v>
      </c>
      <c r="V36" s="47">
        <f>U36-T36</f>
        <v>0.11000000000000004</v>
      </c>
      <c r="W36" s="46"/>
      <c r="X36" s="52"/>
      <c r="Y36" s="34"/>
      <c r="Z36" s="34" t="str">
        <f t="shared" si="5"/>
        <v>NO</v>
      </c>
      <c r="AA36" s="73">
        <f t="shared" si="6"/>
        <v>0.11000000000000004</v>
      </c>
      <c r="AB36" s="34"/>
      <c r="AC36" s="34"/>
      <c r="AD36" s="78">
        <f>AVERAGE(T36,U35)</f>
        <v>0.30499999999999999</v>
      </c>
    </row>
    <row r="37" spans="1:32" ht="15" x14ac:dyDescent="0.25">
      <c r="S37" s="81" t="s">
        <v>119</v>
      </c>
      <c r="T37" s="80">
        <f>T36-T35</f>
        <v>-0.24</v>
      </c>
      <c r="U37" s="80">
        <f>U35-U36</f>
        <v>-0.2</v>
      </c>
      <c r="V37" s="79">
        <f>T37+U37</f>
        <v>-0.44</v>
      </c>
      <c r="W37" s="79">
        <f>T37+U37</f>
        <v>-0.44</v>
      </c>
      <c r="X37" s="31" t="s">
        <v>7</v>
      </c>
      <c r="Y37" s="32"/>
      <c r="Z37" s="32"/>
      <c r="AA37" s="82"/>
      <c r="AB37" s="32"/>
      <c r="AC37" s="32"/>
      <c r="AD37" s="83">
        <f>AD36-AD35</f>
        <v>-0.22000000000000003</v>
      </c>
    </row>
    <row r="38" spans="1:32" ht="15" x14ac:dyDescent="0.25">
      <c r="F38" t="s">
        <v>102</v>
      </c>
      <c r="G38" t="s">
        <v>103</v>
      </c>
      <c r="H38" t="s">
        <v>106</v>
      </c>
      <c r="L38" t="s">
        <v>107</v>
      </c>
      <c r="S38" s="49"/>
      <c r="T38" s="47"/>
      <c r="U38" s="47"/>
      <c r="V38" s="47"/>
      <c r="W38" s="46"/>
      <c r="X38" s="52"/>
      <c r="Y38" s="34"/>
      <c r="Z38" s="34"/>
      <c r="AA38" s="73"/>
      <c r="AB38" s="34"/>
      <c r="AC38" s="34"/>
      <c r="AD38" s="52"/>
    </row>
    <row r="39" spans="1:32" ht="15" x14ac:dyDescent="0.25">
      <c r="F39" t="s">
        <v>9</v>
      </c>
      <c r="G39" t="s">
        <v>104</v>
      </c>
      <c r="H39" s="7" t="s">
        <v>9</v>
      </c>
      <c r="J39" s="89"/>
      <c r="K39" s="7"/>
      <c r="L39" s="1" t="s">
        <v>111</v>
      </c>
      <c r="M39" s="16" t="s">
        <v>139</v>
      </c>
      <c r="S39" s="49" t="s">
        <v>28</v>
      </c>
      <c r="T39" s="47">
        <v>0.42</v>
      </c>
      <c r="U39" s="55">
        <v>0.51</v>
      </c>
      <c r="V39" s="47">
        <f>U39-T39</f>
        <v>9.0000000000000024E-2</v>
      </c>
      <c r="W39" s="46"/>
      <c r="X39" s="52"/>
      <c r="Y39" s="34"/>
      <c r="Z39" s="34" t="str">
        <f t="shared" si="5"/>
        <v>SD</v>
      </c>
      <c r="AA39" s="73">
        <f t="shared" si="6"/>
        <v>9.0000000000000024E-2</v>
      </c>
      <c r="AB39" s="34"/>
      <c r="AC39" s="34"/>
      <c r="AD39" s="78">
        <f>AVERAGE(T39,U40)</f>
        <v>0.35499999999999998</v>
      </c>
      <c r="AE39" t="s">
        <v>28</v>
      </c>
      <c r="AF39" t="s">
        <v>137</v>
      </c>
    </row>
    <row r="40" spans="1:32" ht="15" x14ac:dyDescent="0.25">
      <c r="F40" t="s">
        <v>16</v>
      </c>
      <c r="S40" s="49" t="s">
        <v>100</v>
      </c>
      <c r="T40" s="47">
        <v>0.37</v>
      </c>
      <c r="U40" s="47">
        <v>0.28999999999999998</v>
      </c>
      <c r="V40" s="47">
        <f>U40-T40</f>
        <v>-8.0000000000000016E-2</v>
      </c>
      <c r="W40" s="46"/>
      <c r="X40" s="52"/>
      <c r="Y40" s="34"/>
      <c r="Z40" s="34" t="str">
        <f t="shared" si="5"/>
        <v>OAK</v>
      </c>
      <c r="AA40" s="73">
        <f t="shared" si="6"/>
        <v>-8.0000000000000016E-2</v>
      </c>
      <c r="AB40" s="34"/>
      <c r="AC40" s="34"/>
      <c r="AD40" s="74">
        <f>AVERAGE(T40,U39)</f>
        <v>0.44</v>
      </c>
    </row>
    <row r="41" spans="1:32" x14ac:dyDescent="0.3">
      <c r="F41" s="1" t="s">
        <v>17</v>
      </c>
      <c r="S41" s="81" t="s">
        <v>119</v>
      </c>
      <c r="T41" s="80">
        <f>T40-T39</f>
        <v>-4.9999999999999989E-2</v>
      </c>
      <c r="U41" s="80">
        <f>U39-U40</f>
        <v>0.22000000000000003</v>
      </c>
      <c r="V41" s="80">
        <f>T41+U41</f>
        <v>0.17000000000000004</v>
      </c>
      <c r="W41" s="84">
        <f>T41+U41</f>
        <v>0.17000000000000004</v>
      </c>
      <c r="X41" s="31" t="s">
        <v>28</v>
      </c>
      <c r="Y41" s="32"/>
      <c r="Z41" s="32"/>
      <c r="AA41" s="82"/>
      <c r="AB41" s="32"/>
      <c r="AC41" s="32"/>
      <c r="AD41" s="83">
        <f>AD40-AD39</f>
        <v>8.500000000000002E-2</v>
      </c>
    </row>
    <row r="42" spans="1:32" x14ac:dyDescent="0.3">
      <c r="F42" s="1" t="s">
        <v>6</v>
      </c>
      <c r="S42" s="49"/>
      <c r="T42" s="47"/>
      <c r="U42" s="47"/>
      <c r="V42" s="47"/>
      <c r="W42" s="46"/>
      <c r="X42" s="52"/>
      <c r="Y42" s="34"/>
      <c r="Z42" s="34"/>
      <c r="AA42" s="73"/>
      <c r="AB42" s="34"/>
      <c r="AC42" s="34"/>
      <c r="AD42" s="52"/>
    </row>
    <row r="43" spans="1:32" x14ac:dyDescent="0.3">
      <c r="F43" t="s">
        <v>12</v>
      </c>
      <c r="G43" t="s">
        <v>104</v>
      </c>
      <c r="H43" s="7" t="s">
        <v>12</v>
      </c>
      <c r="J43" s="89"/>
      <c r="K43" s="7"/>
      <c r="L43" s="1" t="s">
        <v>109</v>
      </c>
      <c r="M43" s="16" t="s">
        <v>139</v>
      </c>
      <c r="S43" s="49" t="s">
        <v>32</v>
      </c>
      <c r="T43" s="47">
        <v>0.28000000000000003</v>
      </c>
      <c r="U43" s="47">
        <v>0.26</v>
      </c>
      <c r="V43" s="47">
        <f>U43-T43</f>
        <v>-2.0000000000000018E-2</v>
      </c>
      <c r="W43" s="46"/>
      <c r="X43" s="52"/>
      <c r="Y43" s="34"/>
      <c r="Z43" s="34" t="str">
        <f t="shared" si="5"/>
        <v>NYG</v>
      </c>
      <c r="AA43" s="73">
        <f t="shared" si="6"/>
        <v>-2.0000000000000018E-2</v>
      </c>
      <c r="AB43" s="34"/>
      <c r="AC43" s="34"/>
      <c r="AD43" s="78">
        <f>AVERAGE(T43,U44)</f>
        <v>0.39</v>
      </c>
      <c r="AE43" s="9" t="s">
        <v>101</v>
      </c>
      <c r="AF43" t="s">
        <v>149</v>
      </c>
    </row>
    <row r="44" spans="1:32" x14ac:dyDescent="0.3">
      <c r="F44" s="1" t="s">
        <v>30</v>
      </c>
      <c r="G44" t="s">
        <v>104</v>
      </c>
      <c r="H44" s="7" t="s">
        <v>30</v>
      </c>
      <c r="J44" s="89"/>
      <c r="K44" s="7"/>
      <c r="L44" s="2" t="s">
        <v>110</v>
      </c>
      <c r="M44" s="16" t="s">
        <v>139</v>
      </c>
      <c r="S44" s="56" t="s">
        <v>101</v>
      </c>
      <c r="T44" s="47">
        <v>0.32</v>
      </c>
      <c r="U44" s="54">
        <v>0.5</v>
      </c>
      <c r="V44" s="47">
        <f>U44-T44</f>
        <v>0.18</v>
      </c>
      <c r="W44" s="46"/>
      <c r="X44" s="52"/>
      <c r="Y44" s="34"/>
      <c r="Z44" s="34" t="str">
        <f t="shared" si="5"/>
        <v>DAL</v>
      </c>
      <c r="AA44" s="73">
        <f t="shared" si="6"/>
        <v>0.18</v>
      </c>
      <c r="AB44" s="34"/>
      <c r="AC44" s="34"/>
      <c r="AD44" s="78">
        <f>AVERAGE(T44,U43)</f>
        <v>0.29000000000000004</v>
      </c>
    </row>
    <row r="45" spans="1:32" x14ac:dyDescent="0.3">
      <c r="F45" t="s">
        <v>100</v>
      </c>
      <c r="G45" t="s">
        <v>105</v>
      </c>
      <c r="S45" s="81" t="s">
        <v>119</v>
      </c>
      <c r="T45" s="80">
        <f>T44-T43</f>
        <v>3.999999999999998E-2</v>
      </c>
      <c r="U45" s="80">
        <f>U43-U44</f>
        <v>-0.24</v>
      </c>
      <c r="V45" s="79">
        <f>T45+U45</f>
        <v>-0.2</v>
      </c>
      <c r="W45" s="79">
        <f>T45+U45</f>
        <v>-0.2</v>
      </c>
      <c r="X45" s="31" t="s">
        <v>101</v>
      </c>
      <c r="Y45" s="32"/>
      <c r="Z45" s="32"/>
      <c r="AA45" s="82"/>
      <c r="AB45" s="32"/>
      <c r="AC45" s="32"/>
      <c r="AD45" s="83">
        <f>AD44-AD43</f>
        <v>-9.9999999999999978E-2</v>
      </c>
    </row>
    <row r="46" spans="1:32" x14ac:dyDescent="0.3">
      <c r="F46" s="1" t="s">
        <v>28</v>
      </c>
      <c r="G46" t="s">
        <v>104</v>
      </c>
      <c r="H46" s="7" t="s">
        <v>28</v>
      </c>
      <c r="J46" s="89"/>
      <c r="K46" s="7"/>
      <c r="L46" s="1" t="s">
        <v>108</v>
      </c>
      <c r="M46" s="16" t="s">
        <v>139</v>
      </c>
      <c r="S46" s="49"/>
      <c r="T46" s="47"/>
      <c r="U46" s="47"/>
      <c r="V46" s="47"/>
      <c r="W46" s="46"/>
      <c r="X46" s="52"/>
      <c r="Y46" s="34"/>
      <c r="Z46" s="34"/>
      <c r="AA46" s="73"/>
      <c r="AB46" s="34"/>
      <c r="AC46" s="34"/>
      <c r="AD46" s="52"/>
    </row>
    <row r="47" spans="1:32" x14ac:dyDescent="0.3">
      <c r="F47" s="1" t="s">
        <v>32</v>
      </c>
      <c r="G47" t="s">
        <v>105</v>
      </c>
      <c r="S47" s="49"/>
      <c r="T47" s="47"/>
      <c r="U47" s="47"/>
      <c r="V47" s="47"/>
      <c r="W47" s="46"/>
      <c r="X47" s="52"/>
      <c r="Y47" s="34"/>
      <c r="Z47" s="34"/>
      <c r="AA47" s="73"/>
      <c r="AB47" s="34"/>
      <c r="AC47" s="34"/>
      <c r="AD47" s="52"/>
    </row>
    <row r="48" spans="1:32" x14ac:dyDescent="0.3">
      <c r="F48" t="s">
        <v>31</v>
      </c>
      <c r="S48" s="49" t="s">
        <v>23</v>
      </c>
      <c r="T48" s="48">
        <v>0.52</v>
      </c>
      <c r="U48" s="47">
        <v>0.44</v>
      </c>
      <c r="V48" s="47">
        <f>U48-T48</f>
        <v>-8.0000000000000016E-2</v>
      </c>
      <c r="W48" s="46"/>
      <c r="X48" s="52"/>
      <c r="Y48" s="34"/>
      <c r="Z48" s="34" t="str">
        <f t="shared" si="5"/>
        <v>CAR</v>
      </c>
      <c r="AA48" s="73">
        <f t="shared" si="6"/>
        <v>-8.0000000000000016E-2</v>
      </c>
      <c r="AB48" s="34"/>
      <c r="AC48" s="34"/>
      <c r="AD48" s="74">
        <f>AVERAGE(T48,U49)</f>
        <v>0.48499999999999999</v>
      </c>
      <c r="AE48" s="9" t="s">
        <v>31</v>
      </c>
    </row>
    <row r="49" spans="19:32" x14ac:dyDescent="0.3">
      <c r="S49" s="56" t="s">
        <v>31</v>
      </c>
      <c r="T49" s="47">
        <v>0.49</v>
      </c>
      <c r="U49" s="47">
        <v>0.45</v>
      </c>
      <c r="V49" s="47">
        <f>U49-T49</f>
        <v>-3.999999999999998E-2</v>
      </c>
      <c r="W49" s="46"/>
      <c r="X49" s="52"/>
      <c r="Y49" s="34"/>
      <c r="Z49" s="34" t="str">
        <f t="shared" si="5"/>
        <v>PHI</v>
      </c>
      <c r="AA49" s="73">
        <f t="shared" si="6"/>
        <v>-3.999999999999998E-2</v>
      </c>
      <c r="AB49" s="34"/>
      <c r="AC49" s="34"/>
      <c r="AD49" s="74">
        <f>AVERAGE(T49,U48)</f>
        <v>0.46499999999999997</v>
      </c>
    </row>
    <row r="50" spans="19:32" x14ac:dyDescent="0.3">
      <c r="S50" s="81" t="s">
        <v>119</v>
      </c>
      <c r="T50" s="80">
        <f>T49-T48</f>
        <v>-3.0000000000000027E-2</v>
      </c>
      <c r="U50" s="80">
        <f>U48-U49</f>
        <v>-1.0000000000000009E-2</v>
      </c>
      <c r="V50" s="79">
        <f>T50+U50</f>
        <v>-4.0000000000000036E-2</v>
      </c>
      <c r="W50" s="79">
        <f>T50+U50</f>
        <v>-4.0000000000000036E-2</v>
      </c>
      <c r="X50" s="31" t="s">
        <v>31</v>
      </c>
      <c r="Y50" s="32"/>
      <c r="Z50" s="32"/>
      <c r="AA50" s="82"/>
      <c r="AB50" s="32"/>
      <c r="AC50" s="32"/>
      <c r="AD50" s="83">
        <f>AD49-AD48</f>
        <v>-2.0000000000000018E-2</v>
      </c>
    </row>
    <row r="51" spans="19:32" x14ac:dyDescent="0.3">
      <c r="S51" s="49"/>
      <c r="T51" s="47"/>
      <c r="U51" s="47"/>
      <c r="V51" s="47"/>
      <c r="W51" s="46"/>
      <c r="X51" s="52"/>
      <c r="Y51" s="34"/>
      <c r="Z51" s="34"/>
      <c r="AA51" s="73"/>
      <c r="AB51" s="34"/>
      <c r="AC51" s="34"/>
      <c r="AD51" s="52"/>
    </row>
    <row r="52" spans="19:32" x14ac:dyDescent="0.3">
      <c r="S52" s="49"/>
      <c r="T52" s="47"/>
      <c r="U52" s="47"/>
      <c r="V52" s="47"/>
      <c r="W52" s="46"/>
      <c r="X52" s="52"/>
      <c r="Y52" s="34"/>
      <c r="Z52" s="34"/>
      <c r="AA52" s="73"/>
      <c r="AB52" s="34"/>
      <c r="AC52" s="34"/>
      <c r="AD52" s="52"/>
    </row>
    <row r="53" spans="19:32" x14ac:dyDescent="0.3">
      <c r="S53" s="49" t="s">
        <v>37</v>
      </c>
      <c r="T53" s="57">
        <v>0.25</v>
      </c>
      <c r="U53" s="47">
        <v>0.41</v>
      </c>
      <c r="V53" s="47">
        <f>U53-T53</f>
        <v>0.15999999999999998</v>
      </c>
      <c r="W53" s="46"/>
      <c r="X53" s="52"/>
      <c r="Y53" s="34"/>
      <c r="Z53" s="34" t="str">
        <f t="shared" si="5"/>
        <v>ARZ</v>
      </c>
      <c r="AA53" s="73">
        <f t="shared" si="6"/>
        <v>0.15999999999999998</v>
      </c>
      <c r="AB53" s="34"/>
      <c r="AC53" s="34"/>
      <c r="AD53" s="78">
        <f>AVERAGE(T53,U54)</f>
        <v>0.35499999999999998</v>
      </c>
      <c r="AE53" t="s">
        <v>37</v>
      </c>
      <c r="AF53" t="s">
        <v>138</v>
      </c>
    </row>
    <row r="54" spans="19:32" x14ac:dyDescent="0.3">
      <c r="S54" s="49" t="s">
        <v>24</v>
      </c>
      <c r="T54" s="47">
        <v>0.46</v>
      </c>
      <c r="U54" s="47">
        <v>0.46</v>
      </c>
      <c r="V54" s="47">
        <f>U54-T54</f>
        <v>0</v>
      </c>
      <c r="W54" s="46"/>
      <c r="X54" s="52"/>
      <c r="Y54" s="34"/>
      <c r="Z54" s="34" t="str">
        <f t="shared" si="5"/>
        <v>BAL</v>
      </c>
      <c r="AA54" s="73">
        <f t="shared" si="6"/>
        <v>0</v>
      </c>
      <c r="AB54" s="34"/>
      <c r="AC54" s="34"/>
      <c r="AD54" s="74">
        <f>AVERAGE(T54,U53)</f>
        <v>0.435</v>
      </c>
    </row>
    <row r="55" spans="19:32" x14ac:dyDescent="0.3">
      <c r="S55" s="81" t="s">
        <v>119</v>
      </c>
      <c r="T55" s="80">
        <f>T54-T53</f>
        <v>0.21000000000000002</v>
      </c>
      <c r="U55" s="80">
        <f>U53-U54</f>
        <v>-5.0000000000000044E-2</v>
      </c>
      <c r="V55" s="80">
        <f>T55+U55</f>
        <v>0.15999999999999998</v>
      </c>
      <c r="W55" s="84">
        <f>T55+U55</f>
        <v>0.15999999999999998</v>
      </c>
      <c r="X55" s="31" t="s">
        <v>37</v>
      </c>
      <c r="Y55" s="32"/>
      <c r="Z55" s="32"/>
      <c r="AA55" s="82"/>
      <c r="AB55" s="32"/>
      <c r="AC55" s="32"/>
      <c r="AD55" s="83">
        <f>AD54-AD53</f>
        <v>8.0000000000000016E-2</v>
      </c>
    </row>
    <row r="56" spans="19:32" x14ac:dyDescent="0.3">
      <c r="S56" s="49"/>
      <c r="T56" s="52"/>
      <c r="U56" s="52"/>
      <c r="V56" s="52"/>
      <c r="W56" s="52"/>
      <c r="X56" s="52"/>
      <c r="Y56" s="34"/>
      <c r="Z56" s="34"/>
      <c r="AA56" s="73"/>
      <c r="AB56" s="34"/>
      <c r="AC56" s="34"/>
      <c r="AD56" s="52"/>
    </row>
    <row r="57" spans="19:32" x14ac:dyDescent="0.3">
      <c r="S57" s="44" t="s">
        <v>21</v>
      </c>
      <c r="T57" s="48">
        <v>0.62</v>
      </c>
      <c r="U57" s="47">
        <v>0.43</v>
      </c>
      <c r="V57" s="47">
        <f>U57-T57</f>
        <v>-0.19</v>
      </c>
      <c r="W57" s="46"/>
      <c r="X57" s="52"/>
      <c r="Y57" s="34"/>
      <c r="Z57" s="34" t="str">
        <f t="shared" si="5"/>
        <v>KC</v>
      </c>
      <c r="AA57" s="73">
        <f t="shared" si="6"/>
        <v>-0.19</v>
      </c>
      <c r="AB57" s="34"/>
      <c r="AC57" s="34"/>
      <c r="AD57" s="51">
        <f>AVERAGE(T57,U58)</f>
        <v>0.53</v>
      </c>
      <c r="AE57" s="9" t="s">
        <v>38</v>
      </c>
      <c r="AF57" t="s">
        <v>150</v>
      </c>
    </row>
    <row r="58" spans="19:32" x14ac:dyDescent="0.3">
      <c r="S58" s="56" t="s">
        <v>38</v>
      </c>
      <c r="T58" s="47">
        <v>0.33</v>
      </c>
      <c r="U58" s="47">
        <v>0.44</v>
      </c>
      <c r="V58" s="47">
        <f>U58-T58</f>
        <v>0.10999999999999999</v>
      </c>
      <c r="W58" s="46"/>
      <c r="X58" s="52"/>
      <c r="Y58" s="34"/>
      <c r="Z58" s="34" t="str">
        <f t="shared" si="5"/>
        <v>PIT</v>
      </c>
      <c r="AA58" s="73">
        <f t="shared" si="6"/>
        <v>0.10999999999999999</v>
      </c>
      <c r="AB58" s="34"/>
      <c r="AC58" s="34"/>
      <c r="AD58" s="78">
        <f>AVERAGE(T58,U57)</f>
        <v>0.38</v>
      </c>
    </row>
    <row r="59" spans="19:32" x14ac:dyDescent="0.3">
      <c r="S59" s="81" t="s">
        <v>119</v>
      </c>
      <c r="T59" s="80">
        <f>T58-T57</f>
        <v>-0.28999999999999998</v>
      </c>
      <c r="U59" s="80">
        <f>U57-U58</f>
        <v>-1.0000000000000009E-2</v>
      </c>
      <c r="V59" s="79">
        <f>T59+U59</f>
        <v>-0.3</v>
      </c>
      <c r="W59" s="79">
        <f>T59+U59</f>
        <v>-0.3</v>
      </c>
      <c r="X59" s="31" t="s">
        <v>38</v>
      </c>
      <c r="Y59" s="32"/>
      <c r="Z59" s="32"/>
      <c r="AA59" s="82"/>
      <c r="AB59" s="32"/>
      <c r="AC59" s="32"/>
      <c r="AD59" s="83">
        <f>AD58-AD57</f>
        <v>-0.15000000000000002</v>
      </c>
    </row>
  </sheetData>
  <sortState ref="A3:J34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"/>
  <sheetViews>
    <sheetView topLeftCell="A58" workbookViewId="0">
      <selection activeCell="F21" sqref="F21"/>
    </sheetView>
  </sheetViews>
  <sheetFormatPr defaultRowHeight="14.4" x14ac:dyDescent="0.3"/>
  <cols>
    <col min="3" max="3" width="7.88671875" customWidth="1"/>
    <col min="4" max="4" width="16.33203125" bestFit="1" customWidth="1"/>
    <col min="5" max="6" width="20.5546875" bestFit="1" customWidth="1"/>
    <col min="7" max="7" width="10.44140625" hidden="1" customWidth="1"/>
    <col min="8" max="13" width="0" hidden="1" customWidth="1"/>
    <col min="14" max="14" width="19.44140625" style="16" bestFit="1" customWidth="1"/>
    <col min="15" max="15" width="38.44140625" customWidth="1"/>
  </cols>
  <sheetData>
    <row r="1" spans="1:15" x14ac:dyDescent="0.25">
      <c r="C1" s="32"/>
      <c r="D1" s="31" t="s">
        <v>120</v>
      </c>
      <c r="E1" s="31" t="s">
        <v>121</v>
      </c>
      <c r="F1" s="31" t="s">
        <v>122</v>
      </c>
      <c r="G1" s="31" t="s">
        <v>127</v>
      </c>
      <c r="H1" s="31"/>
      <c r="I1" s="32"/>
      <c r="J1" s="32"/>
      <c r="K1" s="32"/>
      <c r="L1" s="32"/>
      <c r="M1" s="32"/>
      <c r="N1" s="31" t="s">
        <v>123</v>
      </c>
    </row>
    <row r="2" spans="1:15" x14ac:dyDescent="0.25">
      <c r="A2" t="s">
        <v>41</v>
      </c>
      <c r="B2" t="s">
        <v>135</v>
      </c>
      <c r="C2" s="32" t="s">
        <v>116</v>
      </c>
      <c r="D2" s="31" t="s">
        <v>118</v>
      </c>
      <c r="E2" s="31" t="s">
        <v>114</v>
      </c>
      <c r="F2" s="31" t="s">
        <v>115</v>
      </c>
      <c r="G2" s="31" t="s">
        <v>128</v>
      </c>
      <c r="H2" s="31" t="s">
        <v>41</v>
      </c>
      <c r="I2" s="32"/>
      <c r="J2" s="32"/>
      <c r="K2" s="32"/>
      <c r="L2" s="32"/>
      <c r="M2" s="32"/>
      <c r="N2" s="31" t="s">
        <v>124</v>
      </c>
      <c r="O2" t="s">
        <v>129</v>
      </c>
    </row>
    <row r="3" spans="1:15" x14ac:dyDescent="0.25">
      <c r="A3" s="9" t="s">
        <v>7</v>
      </c>
      <c r="B3" t="s">
        <v>136</v>
      </c>
      <c r="C3" s="49" t="s">
        <v>6</v>
      </c>
      <c r="D3" s="57">
        <v>0.5</v>
      </c>
      <c r="E3" s="57">
        <v>0.23</v>
      </c>
      <c r="F3" s="57">
        <f>E3-D3</f>
        <v>-0.27</v>
      </c>
      <c r="G3" s="57"/>
      <c r="H3" s="62"/>
      <c r="I3" s="49"/>
      <c r="J3" s="49" t="str">
        <f>C3</f>
        <v>ATL</v>
      </c>
      <c r="K3" s="63">
        <f>F3</f>
        <v>-0.27</v>
      </c>
      <c r="L3" s="49"/>
      <c r="M3" s="49"/>
      <c r="N3" s="64">
        <f>AVERAGE(D3,E4)</f>
        <v>0.47499999999999998</v>
      </c>
    </row>
    <row r="4" spans="1:15" x14ac:dyDescent="0.25">
      <c r="C4" s="56" t="s">
        <v>7</v>
      </c>
      <c r="D4" s="57">
        <v>0.39</v>
      </c>
      <c r="E4" s="59">
        <v>0.45</v>
      </c>
      <c r="F4" s="57">
        <f>E4-D4</f>
        <v>0.06</v>
      </c>
      <c r="G4" s="57"/>
      <c r="H4" s="62"/>
      <c r="I4" s="49"/>
      <c r="J4" s="49" t="str">
        <f t="shared" ref="J4:J58" si="0">C4</f>
        <v>NO</v>
      </c>
      <c r="K4" s="63">
        <f t="shared" ref="K4:K58" si="1">F4</f>
        <v>0.06</v>
      </c>
      <c r="L4" s="49"/>
      <c r="M4" s="49"/>
      <c r="N4" s="64">
        <f>AVERAGE(D4,E3)</f>
        <v>0.31</v>
      </c>
    </row>
    <row r="5" spans="1:15" x14ac:dyDescent="0.25">
      <c r="C5" s="66" t="s">
        <v>119</v>
      </c>
      <c r="D5" s="67">
        <f>D4-D3</f>
        <v>-0.10999999999999999</v>
      </c>
      <c r="E5" s="67">
        <f>E3-E4</f>
        <v>-0.22</v>
      </c>
      <c r="F5" s="68">
        <f>G5</f>
        <v>-0.32999999999999996</v>
      </c>
      <c r="G5" s="68">
        <f>D5+E5</f>
        <v>-0.32999999999999996</v>
      </c>
      <c r="H5" s="69"/>
      <c r="I5" s="66"/>
      <c r="J5" s="66"/>
      <c r="K5" s="70"/>
      <c r="L5" s="66"/>
      <c r="M5" s="66"/>
      <c r="N5" s="71">
        <f>N4-N3</f>
        <v>-0.16499999999999998</v>
      </c>
    </row>
    <row r="6" spans="1:15" x14ac:dyDescent="0.25">
      <c r="C6" s="49"/>
      <c r="D6" s="57"/>
      <c r="E6" s="57"/>
      <c r="F6" s="57"/>
      <c r="G6" s="57"/>
      <c r="H6" s="62"/>
      <c r="I6" s="49"/>
      <c r="J6" s="49"/>
      <c r="K6" s="63"/>
      <c r="L6" s="49"/>
      <c r="M6" s="49"/>
      <c r="N6" s="62"/>
    </row>
    <row r="7" spans="1:15" x14ac:dyDescent="0.25">
      <c r="A7" t="s">
        <v>8</v>
      </c>
      <c r="B7" t="s">
        <v>136</v>
      </c>
      <c r="C7" s="49" t="s">
        <v>8</v>
      </c>
      <c r="D7" s="57">
        <v>0.27</v>
      </c>
      <c r="E7" s="57">
        <v>0.35</v>
      </c>
      <c r="F7" s="57">
        <f>E7-D7</f>
        <v>7.999999999999996E-2</v>
      </c>
      <c r="G7" s="57"/>
      <c r="H7" s="62"/>
      <c r="I7" s="49"/>
      <c r="J7" s="49" t="str">
        <f t="shared" si="0"/>
        <v>DEN</v>
      </c>
      <c r="K7" s="63">
        <f t="shared" si="1"/>
        <v>7.999999999999996E-2</v>
      </c>
      <c r="L7" s="49"/>
      <c r="M7" s="49"/>
      <c r="N7" s="64">
        <f>AVERAGE(D7,E8)</f>
        <v>0.36499999999999999</v>
      </c>
    </row>
    <row r="8" spans="1:15" x14ac:dyDescent="0.25">
      <c r="C8" s="49" t="s">
        <v>9</v>
      </c>
      <c r="D8" s="57">
        <v>0.4</v>
      </c>
      <c r="E8" s="59">
        <v>0.46</v>
      </c>
      <c r="F8" s="57">
        <f>E8-D8</f>
        <v>0.06</v>
      </c>
      <c r="G8" s="57"/>
      <c r="H8" s="62"/>
      <c r="I8" s="49"/>
      <c r="J8" s="49" t="str">
        <f t="shared" si="0"/>
        <v>CLE</v>
      </c>
      <c r="K8" s="63">
        <f t="shared" si="1"/>
        <v>0.06</v>
      </c>
      <c r="L8" s="49"/>
      <c r="M8" s="49"/>
      <c r="N8" s="64">
        <f>AVERAGE(D8,E7)</f>
        <v>0.375</v>
      </c>
    </row>
    <row r="9" spans="1:15" x14ac:dyDescent="0.25">
      <c r="C9" s="66" t="s">
        <v>119</v>
      </c>
      <c r="D9" s="67">
        <f>D8-D7</f>
        <v>0.13</v>
      </c>
      <c r="E9" s="67">
        <f>E7-E8</f>
        <v>-0.11000000000000004</v>
      </c>
      <c r="F9" s="67">
        <f>G9</f>
        <v>1.9999999999999962E-2</v>
      </c>
      <c r="G9" s="67">
        <f>D9+E9</f>
        <v>1.9999999999999962E-2</v>
      </c>
      <c r="H9" s="69"/>
      <c r="I9" s="66"/>
      <c r="J9" s="66"/>
      <c r="K9" s="70"/>
      <c r="L9" s="66"/>
      <c r="M9" s="66"/>
      <c r="N9" s="71">
        <f>N8-N7</f>
        <v>1.0000000000000009E-2</v>
      </c>
    </row>
    <row r="10" spans="1:15" x14ac:dyDescent="0.25">
      <c r="C10" s="49"/>
      <c r="D10" s="57"/>
      <c r="E10" s="57"/>
      <c r="F10" s="57"/>
      <c r="G10" s="57"/>
      <c r="H10" s="62"/>
      <c r="I10" s="49"/>
      <c r="J10" s="49"/>
      <c r="K10" s="63"/>
      <c r="L10" s="49"/>
      <c r="M10" s="49"/>
      <c r="N10" s="62"/>
    </row>
    <row r="11" spans="1:15" x14ac:dyDescent="0.25">
      <c r="A11" t="s">
        <v>10</v>
      </c>
      <c r="B11" t="s">
        <v>136</v>
      </c>
      <c r="C11" s="49" t="s">
        <v>10</v>
      </c>
      <c r="D11" s="57">
        <v>0.42</v>
      </c>
      <c r="E11" s="57">
        <v>0.43</v>
      </c>
      <c r="F11" s="57">
        <f>E11-D11</f>
        <v>1.0000000000000009E-2</v>
      </c>
      <c r="G11" s="57"/>
      <c r="H11" s="62"/>
      <c r="I11" s="49"/>
      <c r="J11" s="49" t="str">
        <f t="shared" si="0"/>
        <v>HOU</v>
      </c>
      <c r="K11" s="63">
        <f t="shared" si="1"/>
        <v>1.0000000000000009E-2</v>
      </c>
      <c r="L11" s="49"/>
      <c r="M11" s="49"/>
      <c r="N11" s="64">
        <f>AVERAGE(D11,E12)</f>
        <v>0.43</v>
      </c>
    </row>
    <row r="12" spans="1:15" x14ac:dyDescent="0.25">
      <c r="C12" s="44" t="s">
        <v>11</v>
      </c>
      <c r="D12" s="57">
        <v>0.63</v>
      </c>
      <c r="E12" s="57">
        <v>0.44</v>
      </c>
      <c r="F12" s="57">
        <f>E12-D12</f>
        <v>-0.19</v>
      </c>
      <c r="G12" s="57"/>
      <c r="H12" s="62"/>
      <c r="I12" s="49"/>
      <c r="J12" s="49" t="str">
        <f t="shared" si="0"/>
        <v>JAX</v>
      </c>
      <c r="K12" s="63">
        <f t="shared" si="1"/>
        <v>-0.19</v>
      </c>
      <c r="L12" s="49"/>
      <c r="M12" s="49"/>
      <c r="N12" s="60">
        <f>AVERAGE(D12,E11)</f>
        <v>0.53</v>
      </c>
      <c r="O12" t="s">
        <v>130</v>
      </c>
    </row>
    <row r="13" spans="1:15" x14ac:dyDescent="0.25">
      <c r="C13" s="66" t="s">
        <v>119</v>
      </c>
      <c r="D13" s="67">
        <f>D12-D11</f>
        <v>0.21000000000000002</v>
      </c>
      <c r="E13" s="67">
        <f>E11-E12</f>
        <v>-1.0000000000000009E-2</v>
      </c>
      <c r="F13" s="80">
        <f>G13</f>
        <v>0.2</v>
      </c>
      <c r="G13" s="72">
        <f>D13+E13</f>
        <v>0.2</v>
      </c>
      <c r="H13" s="69"/>
      <c r="I13" s="66"/>
      <c r="J13" s="66"/>
      <c r="K13" s="70"/>
      <c r="L13" s="66"/>
      <c r="M13" s="66"/>
      <c r="N13" s="71">
        <f>N12-N11</f>
        <v>0.10000000000000003</v>
      </c>
    </row>
    <row r="14" spans="1:15" x14ac:dyDescent="0.25">
      <c r="C14" s="49"/>
      <c r="D14" s="57"/>
      <c r="E14" s="57"/>
      <c r="F14" s="57"/>
      <c r="G14" s="57"/>
      <c r="H14" s="62"/>
      <c r="I14" s="49"/>
      <c r="J14" s="49"/>
      <c r="K14" s="63"/>
      <c r="L14" s="49"/>
      <c r="M14" s="49"/>
      <c r="N14" s="62"/>
    </row>
    <row r="15" spans="1:15" x14ac:dyDescent="0.25">
      <c r="A15" t="s">
        <v>12</v>
      </c>
      <c r="B15" t="s">
        <v>136</v>
      </c>
      <c r="C15" s="49" t="s">
        <v>12</v>
      </c>
      <c r="D15" s="57">
        <v>0.54</v>
      </c>
      <c r="E15" s="59">
        <v>0.48</v>
      </c>
      <c r="F15" s="57">
        <f>E15-D15</f>
        <v>-6.0000000000000053E-2</v>
      </c>
      <c r="G15" s="57"/>
      <c r="H15" s="62"/>
      <c r="I15" s="49"/>
      <c r="J15" s="49" t="str">
        <f t="shared" si="0"/>
        <v>DET</v>
      </c>
      <c r="K15" s="63">
        <f t="shared" si="1"/>
        <v>-6.0000000000000053E-2</v>
      </c>
      <c r="L15" s="49"/>
      <c r="M15" s="49"/>
      <c r="N15" s="64">
        <f>AVERAGE(D15,E16)</f>
        <v>0.39</v>
      </c>
    </row>
    <row r="16" spans="1:15" x14ac:dyDescent="0.25">
      <c r="C16" s="49" t="s">
        <v>13</v>
      </c>
      <c r="D16" s="57">
        <v>0.46</v>
      </c>
      <c r="E16" s="57">
        <v>0.24</v>
      </c>
      <c r="F16" s="57">
        <f>E16-D16</f>
        <v>-0.22000000000000003</v>
      </c>
      <c r="G16" s="57"/>
      <c r="H16" s="62"/>
      <c r="I16" s="49"/>
      <c r="J16" s="49" t="str">
        <f t="shared" si="0"/>
        <v>CHI</v>
      </c>
      <c r="K16" s="63">
        <f t="shared" si="1"/>
        <v>-0.22000000000000003</v>
      </c>
      <c r="L16" s="49"/>
      <c r="M16" s="49"/>
      <c r="N16" s="64">
        <f>AVERAGE(D16,E15)</f>
        <v>0.47</v>
      </c>
    </row>
    <row r="17" spans="1:14" x14ac:dyDescent="0.25">
      <c r="C17" s="66" t="s">
        <v>119</v>
      </c>
      <c r="D17" s="67">
        <f>D16-D15</f>
        <v>-8.0000000000000016E-2</v>
      </c>
      <c r="E17" s="67">
        <f>E15-E16</f>
        <v>0.24</v>
      </c>
      <c r="F17" s="80">
        <f>G17</f>
        <v>0.15999999999999998</v>
      </c>
      <c r="G17" s="72">
        <f>D17+E17</f>
        <v>0.15999999999999998</v>
      </c>
      <c r="H17" s="69"/>
      <c r="I17" s="66"/>
      <c r="J17" s="66"/>
      <c r="K17" s="70"/>
      <c r="L17" s="66"/>
      <c r="M17" s="66"/>
      <c r="N17" s="71">
        <f>N16-N15</f>
        <v>7.999999999999996E-2</v>
      </c>
    </row>
    <row r="18" spans="1:14" x14ac:dyDescent="0.25">
      <c r="C18" s="49"/>
      <c r="D18" s="57"/>
      <c r="E18" s="57"/>
      <c r="F18" s="57"/>
      <c r="G18" s="57"/>
      <c r="H18" s="62"/>
      <c r="I18" s="49"/>
      <c r="J18" s="49"/>
      <c r="K18" s="63"/>
      <c r="L18" s="49"/>
      <c r="M18" s="49"/>
      <c r="N18" s="62"/>
    </row>
    <row r="19" spans="1:14" x14ac:dyDescent="0.25">
      <c r="A19" s="9" t="s">
        <v>15</v>
      </c>
      <c r="B19" t="s">
        <v>136</v>
      </c>
      <c r="C19" s="49" t="s">
        <v>14</v>
      </c>
      <c r="D19" s="57">
        <v>0.28999999999999998</v>
      </c>
      <c r="E19" s="57">
        <v>0.2</v>
      </c>
      <c r="F19" s="57">
        <f>E19-D19</f>
        <v>-8.9999999999999969E-2</v>
      </c>
      <c r="G19" s="57"/>
      <c r="H19" s="62"/>
      <c r="I19" s="49"/>
      <c r="J19" s="49" t="str">
        <f t="shared" si="0"/>
        <v>TEN</v>
      </c>
      <c r="K19" s="63">
        <f t="shared" si="1"/>
        <v>-8.9999999999999969E-2</v>
      </c>
      <c r="L19" s="49"/>
      <c r="M19" s="49"/>
      <c r="N19" s="64">
        <f>AVERAGE(D19,E20)</f>
        <v>0.41500000000000004</v>
      </c>
    </row>
    <row r="20" spans="1:14" x14ac:dyDescent="0.25">
      <c r="C20" s="56" t="s">
        <v>15</v>
      </c>
      <c r="D20" s="57">
        <v>0.61</v>
      </c>
      <c r="E20" s="59">
        <v>0.54</v>
      </c>
      <c r="F20" s="57">
        <f>E20-D20</f>
        <v>-6.9999999999999951E-2</v>
      </c>
      <c r="G20" s="57"/>
      <c r="H20" s="62"/>
      <c r="I20" s="49"/>
      <c r="J20" s="49" t="str">
        <f t="shared" si="0"/>
        <v>MIA</v>
      </c>
      <c r="K20" s="63">
        <f t="shared" si="1"/>
        <v>-6.9999999999999951E-2</v>
      </c>
      <c r="L20" s="49"/>
      <c r="M20" s="49"/>
      <c r="N20" s="64">
        <f>AVERAGE(D20,E19)</f>
        <v>0.40500000000000003</v>
      </c>
    </row>
    <row r="21" spans="1:14" x14ac:dyDescent="0.25">
      <c r="C21" s="66" t="s">
        <v>119</v>
      </c>
      <c r="D21" s="67">
        <f>D20-D19</f>
        <v>0.32</v>
      </c>
      <c r="E21" s="67">
        <f>E19-E20</f>
        <v>-0.34</v>
      </c>
      <c r="F21" s="68">
        <f>G21</f>
        <v>-2.0000000000000018E-2</v>
      </c>
      <c r="G21" s="68">
        <f>D21+E21</f>
        <v>-2.0000000000000018E-2</v>
      </c>
      <c r="H21" s="69"/>
      <c r="I21" s="66"/>
      <c r="J21" s="66"/>
      <c r="K21" s="70"/>
      <c r="L21" s="66"/>
      <c r="M21" s="66"/>
      <c r="N21" s="71">
        <f>N20-N19</f>
        <v>-1.0000000000000009E-2</v>
      </c>
    </row>
    <row r="22" spans="1:14" x14ac:dyDescent="0.25">
      <c r="C22" s="49"/>
      <c r="D22" s="57"/>
      <c r="E22" s="57"/>
      <c r="F22" s="57"/>
      <c r="G22" s="57"/>
      <c r="H22" s="62"/>
      <c r="I22" s="49"/>
      <c r="J22" s="49"/>
      <c r="K22" s="63"/>
      <c r="L22" s="49"/>
      <c r="M22" s="49"/>
      <c r="N22" s="62"/>
    </row>
    <row r="23" spans="1:14" x14ac:dyDescent="0.25">
      <c r="A23" t="s">
        <v>16</v>
      </c>
      <c r="B23" t="s">
        <v>136</v>
      </c>
      <c r="C23" s="49" t="s">
        <v>16</v>
      </c>
      <c r="D23" s="57">
        <v>0.47</v>
      </c>
      <c r="E23" s="59">
        <v>0.51</v>
      </c>
      <c r="F23" s="57">
        <f>E23-D23</f>
        <v>4.0000000000000036E-2</v>
      </c>
      <c r="G23" s="57"/>
      <c r="H23" s="62"/>
      <c r="I23" s="49"/>
      <c r="J23" s="49" t="str">
        <f t="shared" si="0"/>
        <v>NYJ</v>
      </c>
      <c r="K23" s="63">
        <f t="shared" si="1"/>
        <v>4.0000000000000036E-2</v>
      </c>
      <c r="L23" s="49"/>
      <c r="M23" s="49"/>
      <c r="N23" s="64">
        <f>AVERAGE(D23,E24)</f>
        <v>0.42</v>
      </c>
    </row>
    <row r="24" spans="1:14" x14ac:dyDescent="0.25">
      <c r="C24" s="49" t="s">
        <v>17</v>
      </c>
      <c r="D24" s="57">
        <v>0.44</v>
      </c>
      <c r="E24" s="57">
        <v>0.37</v>
      </c>
      <c r="F24" s="57">
        <f>E24-D24</f>
        <v>-7.0000000000000007E-2</v>
      </c>
      <c r="G24" s="57"/>
      <c r="H24" s="62"/>
      <c r="I24" s="49"/>
      <c r="J24" s="49" t="str">
        <f t="shared" si="0"/>
        <v>WAS</v>
      </c>
      <c r="K24" s="63">
        <f t="shared" si="1"/>
        <v>-7.0000000000000007E-2</v>
      </c>
      <c r="L24" s="49"/>
      <c r="M24" s="49"/>
      <c r="N24" s="64">
        <f>AVERAGE(D24,E23)</f>
        <v>0.47499999999999998</v>
      </c>
    </row>
    <row r="25" spans="1:14" x14ac:dyDescent="0.25">
      <c r="C25" s="66" t="s">
        <v>119</v>
      </c>
      <c r="D25" s="67">
        <f>D24-D23</f>
        <v>-2.9999999999999971E-2</v>
      </c>
      <c r="E25" s="67">
        <f>E23-E24</f>
        <v>0.14000000000000001</v>
      </c>
      <c r="F25" s="80">
        <f>G25</f>
        <v>0.11000000000000004</v>
      </c>
      <c r="G25" s="72">
        <f>D25+E25</f>
        <v>0.11000000000000004</v>
      </c>
      <c r="H25" s="69"/>
      <c r="I25" s="66"/>
      <c r="J25" s="66"/>
      <c r="K25" s="70"/>
      <c r="L25" s="66"/>
      <c r="M25" s="66"/>
      <c r="N25" s="71">
        <f>N24-N23</f>
        <v>5.4999999999999993E-2</v>
      </c>
    </row>
    <row r="26" spans="1:14" x14ac:dyDescent="0.25">
      <c r="C26" s="49"/>
      <c r="D26" s="57"/>
      <c r="E26" s="57"/>
      <c r="F26" s="57"/>
      <c r="G26" s="57"/>
      <c r="H26" s="62"/>
      <c r="I26" s="49"/>
      <c r="J26" s="49"/>
      <c r="K26" s="63"/>
      <c r="L26" s="49"/>
      <c r="M26" s="49"/>
      <c r="N26" s="62"/>
    </row>
    <row r="27" spans="1:14" x14ac:dyDescent="0.25">
      <c r="A27" s="9" t="s">
        <v>38</v>
      </c>
      <c r="B27" t="s">
        <v>136</v>
      </c>
      <c r="C27" s="49" t="s">
        <v>37</v>
      </c>
      <c r="D27" s="57">
        <v>0.26</v>
      </c>
      <c r="E27" s="57">
        <v>0.35</v>
      </c>
      <c r="F27" s="57">
        <f>E27-D27</f>
        <v>8.9999999999999969E-2</v>
      </c>
      <c r="G27" s="57"/>
      <c r="H27" s="62"/>
      <c r="I27" s="49"/>
      <c r="J27" s="49" t="str">
        <f t="shared" si="0"/>
        <v>ARZ</v>
      </c>
      <c r="K27" s="63">
        <f t="shared" si="1"/>
        <v>8.9999999999999969E-2</v>
      </c>
      <c r="L27" s="49"/>
      <c r="M27" s="49"/>
      <c r="N27" s="64">
        <f>AVERAGE(D27,E28)</f>
        <v>0.33999999999999997</v>
      </c>
    </row>
    <row r="28" spans="1:14" x14ac:dyDescent="0.25">
      <c r="C28" s="56" t="s">
        <v>38</v>
      </c>
      <c r="D28" s="57">
        <v>0.31</v>
      </c>
      <c r="E28" s="59">
        <v>0.42</v>
      </c>
      <c r="F28" s="57">
        <f>E28-D28</f>
        <v>0.10999999999999999</v>
      </c>
      <c r="G28" s="57"/>
      <c r="H28" s="62"/>
      <c r="I28" s="49"/>
      <c r="J28" s="49" t="str">
        <f t="shared" si="0"/>
        <v>PIT</v>
      </c>
      <c r="K28" s="63">
        <f t="shared" si="1"/>
        <v>0.10999999999999999</v>
      </c>
      <c r="L28" s="49"/>
      <c r="M28" s="49"/>
      <c r="N28" s="64">
        <f>AVERAGE(D28,E27)</f>
        <v>0.32999999999999996</v>
      </c>
    </row>
    <row r="29" spans="1:14" x14ac:dyDescent="0.25">
      <c r="C29" s="66" t="s">
        <v>119</v>
      </c>
      <c r="D29" s="67">
        <f>D28-D27</f>
        <v>4.9999999999999989E-2</v>
      </c>
      <c r="E29" s="67">
        <f>E27-E28</f>
        <v>-7.0000000000000007E-2</v>
      </c>
      <c r="F29" s="68">
        <f>G29</f>
        <v>-2.0000000000000018E-2</v>
      </c>
      <c r="G29" s="68">
        <f>D29+E29</f>
        <v>-2.0000000000000018E-2</v>
      </c>
      <c r="H29" s="69" t="s">
        <v>14</v>
      </c>
      <c r="I29" s="66"/>
      <c r="J29" s="66"/>
      <c r="K29" s="70"/>
      <c r="L29" s="66"/>
      <c r="M29" s="66"/>
      <c r="N29" s="71">
        <f>N28-N27</f>
        <v>-1.0000000000000009E-2</v>
      </c>
    </row>
    <row r="30" spans="1:14" x14ac:dyDescent="0.25">
      <c r="C30" s="49"/>
      <c r="D30" s="57"/>
      <c r="E30" s="57"/>
      <c r="F30" s="57"/>
      <c r="G30" s="57"/>
      <c r="H30" s="62"/>
      <c r="I30" s="49"/>
      <c r="J30" s="49"/>
      <c r="K30" s="63"/>
      <c r="L30" s="49"/>
      <c r="M30" s="49"/>
      <c r="N30" s="62"/>
    </row>
    <row r="31" spans="1:14" x14ac:dyDescent="0.25">
      <c r="A31" t="s">
        <v>18</v>
      </c>
      <c r="B31" t="s">
        <v>136</v>
      </c>
      <c r="C31" s="49" t="s">
        <v>18</v>
      </c>
      <c r="D31" s="57">
        <v>0.34</v>
      </c>
      <c r="E31" s="57">
        <v>0.38</v>
      </c>
      <c r="F31" s="57">
        <f>E31-D31</f>
        <v>3.999999999999998E-2</v>
      </c>
      <c r="G31" s="57"/>
      <c r="H31" s="62"/>
      <c r="I31" s="49"/>
      <c r="J31" s="49" t="str">
        <f t="shared" si="0"/>
        <v>CIN</v>
      </c>
      <c r="K31" s="63">
        <f t="shared" si="1"/>
        <v>3.999999999999998E-2</v>
      </c>
      <c r="L31" s="49"/>
      <c r="M31" s="49"/>
      <c r="N31" s="64">
        <f>AVERAGE(D31,E32)</f>
        <v>0.39</v>
      </c>
    </row>
    <row r="32" spans="1:14" x14ac:dyDescent="0.25">
      <c r="C32" s="49" t="s">
        <v>19</v>
      </c>
      <c r="D32" s="57">
        <v>0.41</v>
      </c>
      <c r="E32" s="59">
        <v>0.44</v>
      </c>
      <c r="F32" s="57">
        <f>E32-D32</f>
        <v>3.0000000000000027E-2</v>
      </c>
      <c r="G32" s="57"/>
      <c r="H32" s="62"/>
      <c r="I32" s="49"/>
      <c r="J32" s="49" t="str">
        <f t="shared" si="0"/>
        <v>BUF</v>
      </c>
      <c r="K32" s="63">
        <f t="shared" si="1"/>
        <v>3.0000000000000027E-2</v>
      </c>
      <c r="L32" s="49"/>
      <c r="M32" s="49"/>
      <c r="N32" s="64">
        <f>AVERAGE(D32,E31)</f>
        <v>0.39500000000000002</v>
      </c>
    </row>
    <row r="33" spans="1:15" x14ac:dyDescent="0.25">
      <c r="C33" s="66" t="s">
        <v>119</v>
      </c>
      <c r="D33" s="67">
        <f>D32-D31</f>
        <v>6.9999999999999951E-2</v>
      </c>
      <c r="E33" s="67">
        <f>E31-E32</f>
        <v>-0.06</v>
      </c>
      <c r="F33" s="67">
        <f>G33</f>
        <v>9.9999999999999534E-3</v>
      </c>
      <c r="G33" s="67">
        <f>D33+E33</f>
        <v>9.9999999999999534E-3</v>
      </c>
      <c r="H33" s="69" t="s">
        <v>20</v>
      </c>
      <c r="I33" s="66"/>
      <c r="J33" s="66"/>
      <c r="K33" s="70"/>
      <c r="L33" s="66"/>
      <c r="M33" s="66"/>
      <c r="N33" s="71">
        <f>N32-N31</f>
        <v>5.0000000000000044E-3</v>
      </c>
    </row>
    <row r="34" spans="1:15" x14ac:dyDescent="0.25">
      <c r="C34" s="49"/>
      <c r="D34" s="57"/>
      <c r="E34" s="57"/>
      <c r="F34" s="57"/>
      <c r="G34" s="57"/>
      <c r="H34" s="62"/>
      <c r="I34" s="49"/>
      <c r="J34" s="49"/>
      <c r="K34" s="63"/>
      <c r="L34" s="49"/>
      <c r="M34" s="49"/>
      <c r="N34" s="62"/>
    </row>
    <row r="35" spans="1:15" x14ac:dyDescent="0.25">
      <c r="A35" t="s">
        <v>20</v>
      </c>
      <c r="B35" t="s">
        <v>136</v>
      </c>
      <c r="C35" s="49" t="s">
        <v>20</v>
      </c>
      <c r="D35" s="57">
        <v>0.46</v>
      </c>
      <c r="E35" s="57">
        <v>0.41</v>
      </c>
      <c r="F35" s="57">
        <f>E35-D35</f>
        <v>-5.0000000000000044E-2</v>
      </c>
      <c r="G35" s="57"/>
      <c r="H35" s="62"/>
      <c r="I35" s="49"/>
      <c r="J35" s="49" t="str">
        <f t="shared" si="0"/>
        <v>MIN</v>
      </c>
      <c r="K35" s="63">
        <f t="shared" si="1"/>
        <v>-5.0000000000000044E-2</v>
      </c>
      <c r="L35" s="49"/>
      <c r="M35" s="49"/>
      <c r="N35" s="64">
        <f>AVERAGE(D35,E36)</f>
        <v>0.45</v>
      </c>
    </row>
    <row r="36" spans="1:15" x14ac:dyDescent="0.25">
      <c r="C36" s="44" t="s">
        <v>21</v>
      </c>
      <c r="D36" s="57">
        <v>0.63</v>
      </c>
      <c r="E36" s="59">
        <v>0.44</v>
      </c>
      <c r="F36" s="57">
        <f>E36-D36</f>
        <v>-0.19</v>
      </c>
      <c r="G36" s="57"/>
      <c r="H36" s="62"/>
      <c r="I36" s="49"/>
      <c r="J36" s="49" t="str">
        <f t="shared" si="0"/>
        <v>KC</v>
      </c>
      <c r="K36" s="63">
        <f t="shared" si="1"/>
        <v>-0.19</v>
      </c>
      <c r="L36" s="49"/>
      <c r="M36" s="49"/>
      <c r="N36" s="60">
        <f>AVERAGE(D36,E35)</f>
        <v>0.52</v>
      </c>
      <c r="O36" t="s">
        <v>131</v>
      </c>
    </row>
    <row r="37" spans="1:15" x14ac:dyDescent="0.25">
      <c r="C37" s="66" t="s">
        <v>119</v>
      </c>
      <c r="D37" s="67">
        <f>D36-D35</f>
        <v>0.16999999999999998</v>
      </c>
      <c r="E37" s="67">
        <f>E35-E36</f>
        <v>-3.0000000000000027E-2</v>
      </c>
      <c r="F37" s="80">
        <f>G37</f>
        <v>0.13999999999999996</v>
      </c>
      <c r="G37" s="72">
        <f>D37+E37</f>
        <v>0.13999999999999996</v>
      </c>
      <c r="H37" s="69" t="s">
        <v>7</v>
      </c>
      <c r="I37" s="66"/>
      <c r="J37" s="66"/>
      <c r="K37" s="70"/>
      <c r="L37" s="66"/>
      <c r="M37" s="66"/>
      <c r="N37" s="71">
        <f>N36-N35</f>
        <v>7.0000000000000007E-2</v>
      </c>
    </row>
    <row r="38" spans="1:15" x14ac:dyDescent="0.25">
      <c r="C38" s="49"/>
      <c r="D38" s="57"/>
      <c r="E38" s="57"/>
      <c r="F38" s="57"/>
      <c r="G38" s="57"/>
      <c r="H38" s="62"/>
      <c r="I38" s="49"/>
      <c r="J38" s="49"/>
      <c r="K38" s="63"/>
      <c r="L38" s="49"/>
      <c r="M38" s="49"/>
      <c r="N38" s="62"/>
    </row>
    <row r="39" spans="1:15" x14ac:dyDescent="0.25">
      <c r="A39" t="s">
        <v>22</v>
      </c>
      <c r="B39" t="s">
        <v>137</v>
      </c>
      <c r="C39" s="49" t="s">
        <v>22</v>
      </c>
      <c r="D39" s="57">
        <v>0.43</v>
      </c>
      <c r="E39" s="57">
        <v>0.45</v>
      </c>
      <c r="F39" s="57">
        <f>E39-D39</f>
        <v>2.0000000000000018E-2</v>
      </c>
      <c r="G39" s="57"/>
      <c r="H39" s="62"/>
      <c r="I39" s="49"/>
      <c r="J39" s="49" t="str">
        <f t="shared" si="0"/>
        <v>SEA</v>
      </c>
      <c r="K39" s="63">
        <f t="shared" si="1"/>
        <v>2.0000000000000018E-2</v>
      </c>
      <c r="L39" s="49"/>
      <c r="M39" s="49"/>
      <c r="N39" s="64">
        <f>AVERAGE(D39,E40)</f>
        <v>0.435</v>
      </c>
    </row>
    <row r="40" spans="1:15" x14ac:dyDescent="0.25">
      <c r="C40" s="44" t="s">
        <v>23</v>
      </c>
      <c r="D40" s="57">
        <v>0.6</v>
      </c>
      <c r="E40" s="57">
        <v>0.44</v>
      </c>
      <c r="F40" s="57">
        <f>E40-D40</f>
        <v>-0.15999999999999998</v>
      </c>
      <c r="G40" s="57"/>
      <c r="H40" s="62"/>
      <c r="I40" s="49"/>
      <c r="J40" s="49" t="str">
        <f t="shared" si="0"/>
        <v>CAR</v>
      </c>
      <c r="K40" s="63">
        <f t="shared" si="1"/>
        <v>-0.15999999999999998</v>
      </c>
      <c r="L40" s="49"/>
      <c r="M40" s="49"/>
      <c r="N40" s="60">
        <f>AVERAGE(D40,E39)</f>
        <v>0.52500000000000002</v>
      </c>
      <c r="O40" t="s">
        <v>132</v>
      </c>
    </row>
    <row r="41" spans="1:15" x14ac:dyDescent="0.25">
      <c r="C41" s="66" t="s">
        <v>119</v>
      </c>
      <c r="D41" s="67">
        <f>D40-D39</f>
        <v>0.16999999999999998</v>
      </c>
      <c r="E41" s="67">
        <f>E39-E40</f>
        <v>1.0000000000000009E-2</v>
      </c>
      <c r="F41" s="80">
        <f>G41</f>
        <v>0.18</v>
      </c>
      <c r="G41" s="72">
        <f>D41+E41</f>
        <v>0.18</v>
      </c>
      <c r="H41" s="69" t="s">
        <v>28</v>
      </c>
      <c r="I41" s="66"/>
      <c r="J41" s="66"/>
      <c r="K41" s="70"/>
      <c r="L41" s="66"/>
      <c r="M41" s="66"/>
      <c r="N41" s="71">
        <f>N40-N39</f>
        <v>9.0000000000000024E-2</v>
      </c>
    </row>
    <row r="42" spans="1:15" x14ac:dyDescent="0.25">
      <c r="C42" s="49"/>
      <c r="D42" s="57"/>
      <c r="E42" s="57"/>
      <c r="F42" s="57"/>
      <c r="G42" s="57"/>
      <c r="H42" s="62"/>
      <c r="I42" s="49"/>
      <c r="J42" s="49"/>
      <c r="K42" s="63"/>
      <c r="L42" s="49"/>
      <c r="M42" s="49"/>
      <c r="N42" s="62"/>
    </row>
    <row r="43" spans="1:15" x14ac:dyDescent="0.25">
      <c r="A43" t="s">
        <v>24</v>
      </c>
      <c r="B43" t="s">
        <v>137</v>
      </c>
      <c r="C43" s="49" t="s">
        <v>24</v>
      </c>
      <c r="D43" s="57">
        <v>0.53</v>
      </c>
      <c r="E43" s="59">
        <v>0.52</v>
      </c>
      <c r="F43" s="57">
        <f>E43-D43</f>
        <v>-1.0000000000000009E-2</v>
      </c>
      <c r="G43" s="57"/>
      <c r="H43" s="62"/>
      <c r="I43" s="49"/>
      <c r="J43" s="49" t="str">
        <f t="shared" si="0"/>
        <v>BAL</v>
      </c>
      <c r="K43" s="63">
        <f t="shared" si="1"/>
        <v>-1.0000000000000009E-2</v>
      </c>
      <c r="L43" s="49"/>
      <c r="M43" s="49"/>
      <c r="N43" s="64">
        <f>AVERAGE(D43,E44)</f>
        <v>0.44</v>
      </c>
    </row>
    <row r="44" spans="1:15" x14ac:dyDescent="0.25">
      <c r="C44" s="49" t="s">
        <v>25</v>
      </c>
      <c r="D44" s="57">
        <v>0.46</v>
      </c>
      <c r="E44" s="57">
        <v>0.35</v>
      </c>
      <c r="F44" s="57">
        <f>E44-D44</f>
        <v>-0.11000000000000004</v>
      </c>
      <c r="G44" s="57"/>
      <c r="H44" s="62"/>
      <c r="I44" s="49"/>
      <c r="J44" s="49" t="str">
        <f t="shared" si="0"/>
        <v>SF</v>
      </c>
      <c r="K44" s="63">
        <f t="shared" si="1"/>
        <v>-0.11000000000000004</v>
      </c>
      <c r="L44" s="49"/>
      <c r="M44" s="49"/>
      <c r="N44" s="64">
        <f>AVERAGE(D44,E43)</f>
        <v>0.49</v>
      </c>
    </row>
    <row r="45" spans="1:15" x14ac:dyDescent="0.25">
      <c r="C45" s="66" t="s">
        <v>119</v>
      </c>
      <c r="D45" s="67">
        <f>D44-D43</f>
        <v>-7.0000000000000007E-2</v>
      </c>
      <c r="E45" s="67">
        <f>E43-E44</f>
        <v>0.17000000000000004</v>
      </c>
      <c r="F45" s="80">
        <f>G45</f>
        <v>0.10000000000000003</v>
      </c>
      <c r="G45" s="67">
        <f>D45+E45</f>
        <v>0.10000000000000003</v>
      </c>
      <c r="H45" s="69" t="s">
        <v>101</v>
      </c>
      <c r="I45" s="66"/>
      <c r="J45" s="66"/>
      <c r="K45" s="70"/>
      <c r="L45" s="66"/>
      <c r="M45" s="66"/>
      <c r="N45" s="71">
        <f>N44-N43</f>
        <v>4.9999999999999989E-2</v>
      </c>
    </row>
    <row r="46" spans="1:15" x14ac:dyDescent="0.25">
      <c r="C46" s="49"/>
      <c r="D46" s="57"/>
      <c r="E46" s="57"/>
      <c r="F46" s="57"/>
      <c r="G46" s="57"/>
      <c r="H46" s="62"/>
      <c r="I46" s="49"/>
      <c r="J46" s="49"/>
      <c r="K46" s="63"/>
      <c r="L46" s="49"/>
      <c r="M46" s="49"/>
      <c r="N46" s="62"/>
    </row>
    <row r="47" spans="1:15" x14ac:dyDescent="0.25">
      <c r="C47" s="49"/>
      <c r="D47" s="57"/>
      <c r="E47" s="57"/>
      <c r="F47" s="57"/>
      <c r="G47" s="57"/>
      <c r="H47" s="62"/>
      <c r="I47" s="49"/>
      <c r="J47" s="49"/>
      <c r="K47" s="63"/>
      <c r="L47" s="49"/>
      <c r="M47" s="49"/>
      <c r="N47" s="62"/>
    </row>
    <row r="48" spans="1:15" x14ac:dyDescent="0.25">
      <c r="A48" s="9" t="s">
        <v>28</v>
      </c>
      <c r="B48" t="s">
        <v>137</v>
      </c>
      <c r="C48" s="49" t="s">
        <v>27</v>
      </c>
      <c r="D48" s="57">
        <v>0.2</v>
      </c>
      <c r="E48" s="57">
        <v>0.18</v>
      </c>
      <c r="F48" s="57">
        <f>E48-D48</f>
        <v>-2.0000000000000018E-2</v>
      </c>
      <c r="G48" s="57"/>
      <c r="H48" s="62"/>
      <c r="I48" s="49"/>
      <c r="J48" s="49" t="str">
        <f t="shared" si="0"/>
        <v>GB</v>
      </c>
      <c r="K48" s="63">
        <f t="shared" si="1"/>
        <v>-2.0000000000000018E-2</v>
      </c>
      <c r="L48" s="49"/>
      <c r="M48" s="49"/>
      <c r="N48" s="64">
        <f>AVERAGE(D48,E49)</f>
        <v>0.31</v>
      </c>
    </row>
    <row r="49" spans="1:14" x14ac:dyDescent="0.25">
      <c r="C49" s="56" t="s">
        <v>28</v>
      </c>
      <c r="D49" s="57">
        <v>0.4</v>
      </c>
      <c r="E49" s="59">
        <v>0.42</v>
      </c>
      <c r="F49" s="57">
        <f>E49-D49</f>
        <v>1.9999999999999962E-2</v>
      </c>
      <c r="G49" s="57"/>
      <c r="H49" s="62"/>
      <c r="I49" s="49"/>
      <c r="J49" s="49" t="str">
        <f t="shared" si="0"/>
        <v>SD</v>
      </c>
      <c r="K49" s="63">
        <f t="shared" si="1"/>
        <v>1.9999999999999962E-2</v>
      </c>
      <c r="L49" s="49"/>
      <c r="M49" s="49"/>
      <c r="N49" s="64">
        <f>AVERAGE(D49,E48)</f>
        <v>0.29000000000000004</v>
      </c>
    </row>
    <row r="50" spans="1:14" x14ac:dyDescent="0.25">
      <c r="C50" s="66" t="s">
        <v>119</v>
      </c>
      <c r="D50" s="67">
        <f>D49-D48</f>
        <v>0.2</v>
      </c>
      <c r="E50" s="67">
        <f>E48-E49</f>
        <v>-0.24</v>
      </c>
      <c r="F50" s="68">
        <f>G50</f>
        <v>-3.999999999999998E-2</v>
      </c>
      <c r="G50" s="68">
        <f>D50+E50</f>
        <v>-3.999999999999998E-2</v>
      </c>
      <c r="H50" s="69" t="s">
        <v>31</v>
      </c>
      <c r="I50" s="66"/>
      <c r="J50" s="66"/>
      <c r="K50" s="70"/>
      <c r="L50" s="66"/>
      <c r="M50" s="66"/>
      <c r="N50" s="71">
        <f>N49-N48</f>
        <v>-1.9999999999999962E-2</v>
      </c>
    </row>
    <row r="51" spans="1:14" x14ac:dyDescent="0.25">
      <c r="C51" s="49"/>
      <c r="D51" s="57"/>
      <c r="E51" s="57"/>
      <c r="F51" s="57"/>
      <c r="G51" s="57"/>
      <c r="H51" s="62"/>
      <c r="I51" s="49"/>
      <c r="J51" s="49"/>
      <c r="K51" s="63"/>
      <c r="L51" s="49"/>
      <c r="M51" s="49"/>
      <c r="N51" s="62"/>
    </row>
    <row r="52" spans="1:14" x14ac:dyDescent="0.25">
      <c r="C52" s="49"/>
      <c r="D52" s="57"/>
      <c r="E52" s="57"/>
      <c r="F52" s="57"/>
      <c r="G52" s="57"/>
      <c r="H52" s="62"/>
      <c r="I52" s="49"/>
      <c r="J52" s="49"/>
      <c r="K52" s="63"/>
      <c r="L52" s="49"/>
      <c r="M52" s="49"/>
      <c r="N52" s="62"/>
    </row>
    <row r="53" spans="1:14" x14ac:dyDescent="0.25">
      <c r="A53" t="s">
        <v>29</v>
      </c>
      <c r="B53" t="s">
        <v>136</v>
      </c>
      <c r="C53" s="49" t="s">
        <v>29</v>
      </c>
      <c r="D53" s="57">
        <v>0.41</v>
      </c>
      <c r="E53" s="57">
        <v>0.36</v>
      </c>
      <c r="F53" s="57">
        <f>E53-D53</f>
        <v>-4.9999999999999989E-2</v>
      </c>
      <c r="G53" s="57"/>
      <c r="H53" s="62"/>
      <c r="I53" s="49"/>
      <c r="J53" s="49" t="str">
        <f t="shared" si="0"/>
        <v>NE</v>
      </c>
      <c r="K53" s="63">
        <f t="shared" si="1"/>
        <v>-4.9999999999999989E-2</v>
      </c>
      <c r="L53" s="49"/>
      <c r="M53" s="49"/>
      <c r="N53" s="64">
        <f>AVERAGE(D53,E54)</f>
        <v>0.39500000000000002</v>
      </c>
    </row>
    <row r="54" spans="1:14" x14ac:dyDescent="0.25">
      <c r="C54" s="49" t="s">
        <v>30</v>
      </c>
      <c r="D54" s="57">
        <v>0.59</v>
      </c>
      <c r="E54" s="59">
        <v>0.38</v>
      </c>
      <c r="F54" s="57">
        <f>E54-D54</f>
        <v>-0.20999999999999996</v>
      </c>
      <c r="G54" s="57"/>
      <c r="H54" s="62"/>
      <c r="I54" s="49"/>
      <c r="J54" s="49" t="str">
        <f t="shared" si="0"/>
        <v>IND</v>
      </c>
      <c r="K54" s="63">
        <f t="shared" si="1"/>
        <v>-0.20999999999999996</v>
      </c>
      <c r="L54" s="49"/>
      <c r="M54" s="49"/>
      <c r="N54" s="64">
        <f>AVERAGE(D54,E53)</f>
        <v>0.47499999999999998</v>
      </c>
    </row>
    <row r="55" spans="1:14" x14ac:dyDescent="0.25">
      <c r="C55" s="66" t="s">
        <v>119</v>
      </c>
      <c r="D55" s="67">
        <f>D54-D53</f>
        <v>0.18</v>
      </c>
      <c r="E55" s="67">
        <f>E53-E54</f>
        <v>-2.0000000000000018E-2</v>
      </c>
      <c r="F55" s="80">
        <f>G55</f>
        <v>0.15999999999999998</v>
      </c>
      <c r="G55" s="72">
        <f>D55+E55</f>
        <v>0.15999999999999998</v>
      </c>
      <c r="H55" s="69" t="s">
        <v>37</v>
      </c>
      <c r="I55" s="66"/>
      <c r="J55" s="66"/>
      <c r="K55" s="70"/>
      <c r="L55" s="66"/>
      <c r="M55" s="66"/>
      <c r="N55" s="71">
        <f>N54-N53</f>
        <v>7.999999999999996E-2</v>
      </c>
    </row>
    <row r="56" spans="1:14" x14ac:dyDescent="0.25">
      <c r="C56" s="49"/>
      <c r="D56" s="62"/>
      <c r="E56" s="62"/>
      <c r="F56" s="62"/>
      <c r="G56" s="62"/>
      <c r="H56" s="62"/>
      <c r="I56" s="49"/>
      <c r="J56" s="49"/>
      <c r="K56" s="63"/>
      <c r="L56" s="49"/>
      <c r="M56" s="49"/>
      <c r="N56" s="62"/>
    </row>
    <row r="57" spans="1:14" x14ac:dyDescent="0.25">
      <c r="A57" s="9" t="s">
        <v>32</v>
      </c>
      <c r="B57" t="s">
        <v>137</v>
      </c>
      <c r="C57" s="49" t="s">
        <v>31</v>
      </c>
      <c r="D57" s="57">
        <v>0.47</v>
      </c>
      <c r="E57" s="59">
        <v>0.41</v>
      </c>
      <c r="F57" s="57">
        <f>E57-D57</f>
        <v>-0.06</v>
      </c>
      <c r="G57" s="57"/>
      <c r="H57" s="62"/>
      <c r="I57" s="49"/>
      <c r="J57" s="49" t="str">
        <f t="shared" si="0"/>
        <v>PHI</v>
      </c>
      <c r="K57" s="63">
        <f t="shared" si="1"/>
        <v>-0.06</v>
      </c>
      <c r="L57" s="49"/>
      <c r="M57" s="49"/>
      <c r="N57" s="64">
        <f>AVERAGE(D57,E58)</f>
        <v>0.35499999999999998</v>
      </c>
    </row>
    <row r="58" spans="1:14" x14ac:dyDescent="0.25">
      <c r="C58" s="56" t="s">
        <v>32</v>
      </c>
      <c r="D58" s="57">
        <v>0.25</v>
      </c>
      <c r="E58" s="57">
        <v>0.24</v>
      </c>
      <c r="F58" s="57">
        <f>E58-D58</f>
        <v>-1.0000000000000009E-2</v>
      </c>
      <c r="G58" s="57"/>
      <c r="H58" s="62"/>
      <c r="I58" s="49"/>
      <c r="J58" s="49" t="str">
        <f t="shared" si="0"/>
        <v>NYG</v>
      </c>
      <c r="K58" s="63">
        <f t="shared" si="1"/>
        <v>-1.0000000000000009E-2</v>
      </c>
      <c r="L58" s="49"/>
      <c r="M58" s="49"/>
      <c r="N58" s="64">
        <f>AVERAGE(D58,E57)</f>
        <v>0.32999999999999996</v>
      </c>
    </row>
    <row r="59" spans="1:14" x14ac:dyDescent="0.25">
      <c r="C59" s="66" t="s">
        <v>119</v>
      </c>
      <c r="D59" s="67">
        <f>D58-D57</f>
        <v>-0.21999999999999997</v>
      </c>
      <c r="E59" s="67">
        <f>E57-E58</f>
        <v>0.16999999999999998</v>
      </c>
      <c r="F59" s="68">
        <f>G59</f>
        <v>-4.9999999999999989E-2</v>
      </c>
      <c r="G59" s="68">
        <f>D59+E59</f>
        <v>-4.9999999999999989E-2</v>
      </c>
      <c r="H59" s="69" t="s">
        <v>38</v>
      </c>
      <c r="I59" s="66"/>
      <c r="J59" s="66"/>
      <c r="K59" s="70"/>
      <c r="L59" s="66"/>
      <c r="M59" s="66"/>
      <c r="N59" s="71">
        <f>N58-N57</f>
        <v>-2.5000000000000022E-2</v>
      </c>
    </row>
    <row r="60" spans="1:14" x14ac:dyDescent="0.25">
      <c r="D60" s="45"/>
    </row>
    <row r="61" spans="1:14" x14ac:dyDescent="0.25">
      <c r="E61" t="s">
        <v>133</v>
      </c>
      <c r="F61" t="s">
        <v>134</v>
      </c>
      <c r="G61" t="s">
        <v>125</v>
      </c>
    </row>
    <row r="62" spans="1:14" x14ac:dyDescent="0.25">
      <c r="G62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28"/>
  <sheetViews>
    <sheetView workbookViewId="0">
      <selection activeCell="P46" sqref="P46"/>
    </sheetView>
  </sheetViews>
  <sheetFormatPr defaultRowHeight="14.4" x14ac:dyDescent="0.3"/>
  <cols>
    <col min="6" max="6" width="13.44140625" bestFit="1" customWidth="1"/>
    <col min="13" max="13" width="13" customWidth="1"/>
    <col min="15" max="15" width="14.109375" style="16" bestFit="1" customWidth="1"/>
    <col min="17" max="17" width="20.5546875" style="16" bestFit="1" customWidth="1"/>
    <col min="18" max="18" width="9.109375" style="16"/>
    <col min="24" max="24" width="5" customWidth="1"/>
    <col min="29" max="29" width="13.5546875" bestFit="1" customWidth="1"/>
    <col min="30" max="30" width="4" customWidth="1"/>
    <col min="31" max="31" width="14" bestFit="1" customWidth="1"/>
    <col min="32" max="32" width="4" customWidth="1"/>
    <col min="33" max="33" width="11.44140625" bestFit="1" customWidth="1"/>
    <col min="34" max="34" width="3.33203125" customWidth="1"/>
  </cols>
  <sheetData>
    <row r="1" spans="1:7" x14ac:dyDescent="0.25">
      <c r="A1" t="s">
        <v>0</v>
      </c>
      <c r="B1" t="s">
        <v>1</v>
      </c>
    </row>
    <row r="2" spans="1:7" x14ac:dyDescent="0.25">
      <c r="A2">
        <v>75</v>
      </c>
      <c r="B2">
        <v>144</v>
      </c>
    </row>
    <row r="3" spans="1:7" x14ac:dyDescent="0.25">
      <c r="A3">
        <v>104</v>
      </c>
      <c r="B3">
        <v>120</v>
      </c>
    </row>
    <row r="4" spans="1:7" x14ac:dyDescent="0.25">
      <c r="A4">
        <v>112</v>
      </c>
      <c r="B4">
        <v>72</v>
      </c>
    </row>
    <row r="5" spans="1:7" x14ac:dyDescent="0.25">
      <c r="A5">
        <v>170</v>
      </c>
      <c r="B5">
        <v>65</v>
      </c>
    </row>
    <row r="6" spans="1:7" x14ac:dyDescent="0.25">
      <c r="A6">
        <f>AVERAGE(A2:A5)</f>
        <v>115.25</v>
      </c>
      <c r="B6">
        <f>AVERAGE(B2:B5)</f>
        <v>100.25</v>
      </c>
    </row>
    <row r="8" spans="1:7" x14ac:dyDescent="0.25">
      <c r="A8" t="s">
        <v>2</v>
      </c>
      <c r="B8" t="s">
        <v>1</v>
      </c>
    </row>
    <row r="9" spans="1:7" x14ac:dyDescent="0.25">
      <c r="A9">
        <v>157</v>
      </c>
      <c r="B9">
        <v>87</v>
      </c>
    </row>
    <row r="10" spans="1:7" x14ac:dyDescent="0.25">
      <c r="A10">
        <v>184</v>
      </c>
      <c r="B10">
        <v>95</v>
      </c>
    </row>
    <row r="11" spans="1:7" x14ac:dyDescent="0.25">
      <c r="A11">
        <v>114</v>
      </c>
      <c r="B11">
        <v>136</v>
      </c>
    </row>
    <row r="12" spans="1:7" x14ac:dyDescent="0.25">
      <c r="A12">
        <f>AVERAGE(A9:A11)</f>
        <v>151.66666666666666</v>
      </c>
      <c r="B12">
        <f>AVERAGE(B9:B11)</f>
        <v>106</v>
      </c>
      <c r="F12">
        <f>B6+A12</f>
        <v>251.91666666666666</v>
      </c>
      <c r="G12">
        <f>F12/2</f>
        <v>125.95833333333333</v>
      </c>
    </row>
    <row r="13" spans="1:7" x14ac:dyDescent="0.25">
      <c r="F13">
        <f>A6+B12</f>
        <v>221.25</v>
      </c>
      <c r="G13">
        <f>F13/2</f>
        <v>110.625</v>
      </c>
    </row>
    <row r="18" spans="3:36" x14ac:dyDescent="0.25">
      <c r="C18" t="s">
        <v>6</v>
      </c>
      <c r="F18" t="s">
        <v>3</v>
      </c>
      <c r="G18">
        <v>3</v>
      </c>
    </row>
    <row r="19" spans="3:36" x14ac:dyDescent="0.25">
      <c r="C19" t="s">
        <v>7</v>
      </c>
      <c r="F19" t="s">
        <v>4</v>
      </c>
      <c r="G19">
        <v>4.25</v>
      </c>
    </row>
    <row r="20" spans="3:36" x14ac:dyDescent="0.25">
      <c r="F20" t="s">
        <v>33</v>
      </c>
      <c r="G20" s="1">
        <f>G19/G18</f>
        <v>1.4166666666666667</v>
      </c>
      <c r="H20" t="s">
        <v>7</v>
      </c>
    </row>
    <row r="21" spans="3:36" x14ac:dyDescent="0.25">
      <c r="F21" t="s">
        <v>5</v>
      </c>
    </row>
    <row r="23" spans="3:36" x14ac:dyDescent="0.25">
      <c r="Q23" s="16" t="s">
        <v>40</v>
      </c>
    </row>
    <row r="25" spans="3:36" x14ac:dyDescent="0.25">
      <c r="C25" t="s">
        <v>8</v>
      </c>
      <c r="F25" t="s">
        <v>3</v>
      </c>
      <c r="G25">
        <v>4</v>
      </c>
      <c r="O25" s="31" t="s">
        <v>41</v>
      </c>
      <c r="P25" s="32" t="s">
        <v>46</v>
      </c>
      <c r="Q25" s="31" t="s">
        <v>45</v>
      </c>
      <c r="R25" s="31" t="s">
        <v>34</v>
      </c>
      <c r="S25" s="32" t="s">
        <v>35</v>
      </c>
      <c r="V25" s="10" t="s">
        <v>36</v>
      </c>
      <c r="W25" s="10"/>
      <c r="X25" s="10" t="s">
        <v>39</v>
      </c>
      <c r="Y25" s="10"/>
      <c r="Z25" s="10"/>
      <c r="AG25" t="s">
        <v>40</v>
      </c>
      <c r="AI25" s="10" t="s">
        <v>44</v>
      </c>
      <c r="AJ25" s="10"/>
    </row>
    <row r="26" spans="3:36" x14ac:dyDescent="0.25">
      <c r="C26" t="s">
        <v>9</v>
      </c>
      <c r="F26" t="s">
        <v>4</v>
      </c>
      <c r="G26">
        <v>5.6</v>
      </c>
      <c r="O26" s="27" t="s">
        <v>47</v>
      </c>
      <c r="P26" s="25" t="s">
        <v>37</v>
      </c>
      <c r="Q26" s="24">
        <v>5.82</v>
      </c>
      <c r="R26" s="26">
        <v>0</v>
      </c>
      <c r="S26" s="23">
        <f t="shared" ref="S26:S39" si="0">SUM(Q26:R26)</f>
        <v>5.82</v>
      </c>
      <c r="V26" s="11" t="s">
        <v>7</v>
      </c>
      <c r="W26" s="10">
        <v>11.4</v>
      </c>
      <c r="X26" s="10"/>
      <c r="Y26" s="10"/>
      <c r="Z26" s="10"/>
      <c r="AG26" s="3" t="s">
        <v>14</v>
      </c>
      <c r="AI26" s="10" t="s">
        <v>13</v>
      </c>
      <c r="AJ26" s="10">
        <v>3</v>
      </c>
    </row>
    <row r="27" spans="3:36" x14ac:dyDescent="0.25">
      <c r="F27" t="s">
        <v>33</v>
      </c>
      <c r="G27" s="1">
        <f>G26/G25</f>
        <v>1.4</v>
      </c>
      <c r="H27" t="s">
        <v>9</v>
      </c>
      <c r="O27" s="17" t="s">
        <v>48</v>
      </c>
      <c r="P27" s="13" t="s">
        <v>14</v>
      </c>
      <c r="Q27" s="18">
        <v>5.5</v>
      </c>
      <c r="R27" s="18">
        <v>0</v>
      </c>
      <c r="S27" s="13">
        <f t="shared" si="0"/>
        <v>5.5</v>
      </c>
      <c r="V27" s="10" t="s">
        <v>6</v>
      </c>
      <c r="W27" s="10"/>
      <c r="X27" s="10">
        <v>7</v>
      </c>
      <c r="Y27" s="10"/>
      <c r="Z27" s="10"/>
      <c r="AG27" t="s">
        <v>24</v>
      </c>
      <c r="AI27" s="20" t="s">
        <v>19</v>
      </c>
      <c r="AJ27" s="10">
        <v>3.5</v>
      </c>
    </row>
    <row r="28" spans="3:36" x14ac:dyDescent="0.25">
      <c r="F28" t="s">
        <v>5</v>
      </c>
      <c r="O28" s="35" t="s">
        <v>49</v>
      </c>
      <c r="P28" s="28" t="s">
        <v>24</v>
      </c>
      <c r="Q28" s="29">
        <v>2.8</v>
      </c>
      <c r="R28" s="29">
        <v>0</v>
      </c>
      <c r="S28" s="28">
        <f t="shared" si="0"/>
        <v>2.8</v>
      </c>
      <c r="V28" s="10"/>
      <c r="W28" s="10"/>
      <c r="X28" s="10"/>
      <c r="Y28" s="10"/>
      <c r="Z28" s="10"/>
      <c r="AG28" t="s">
        <v>11</v>
      </c>
      <c r="AI28" s="20" t="s">
        <v>17</v>
      </c>
      <c r="AJ28" s="10">
        <v>6</v>
      </c>
    </row>
    <row r="29" spans="3:36" x14ac:dyDescent="0.25">
      <c r="O29" s="17"/>
      <c r="P29" s="14" t="s">
        <v>29</v>
      </c>
      <c r="Q29" s="19">
        <v>1.9</v>
      </c>
      <c r="R29" s="19">
        <v>0</v>
      </c>
      <c r="S29" s="14">
        <f t="shared" si="0"/>
        <v>1.9</v>
      </c>
      <c r="V29" s="10" t="s">
        <v>8</v>
      </c>
      <c r="W29" s="10"/>
      <c r="X29" s="10">
        <v>7</v>
      </c>
      <c r="Y29" s="10"/>
      <c r="Z29" s="10"/>
      <c r="AG29" t="s">
        <v>19</v>
      </c>
      <c r="AI29" s="10" t="s">
        <v>21</v>
      </c>
      <c r="AJ29" s="10">
        <v>4</v>
      </c>
    </row>
    <row r="30" spans="3:36" x14ac:dyDescent="0.25">
      <c r="O30" s="17"/>
      <c r="P30" s="14" t="s">
        <v>22</v>
      </c>
      <c r="Q30" s="19">
        <v>1.9</v>
      </c>
      <c r="R30" s="19">
        <v>0</v>
      </c>
      <c r="S30" s="14">
        <f t="shared" si="0"/>
        <v>1.9</v>
      </c>
      <c r="V30" s="11" t="s">
        <v>9</v>
      </c>
      <c r="W30" s="10">
        <v>5.6</v>
      </c>
      <c r="X30" s="10"/>
      <c r="Y30" s="10"/>
      <c r="Z30" s="10"/>
      <c r="AG30" s="1" t="s">
        <v>13</v>
      </c>
      <c r="AI30" s="20" t="s">
        <v>32</v>
      </c>
      <c r="AJ30" s="10">
        <v>4</v>
      </c>
    </row>
    <row r="31" spans="3:36" x14ac:dyDescent="0.25">
      <c r="C31" t="s">
        <v>10</v>
      </c>
      <c r="F31" t="s">
        <v>3</v>
      </c>
      <c r="G31">
        <v>1.5</v>
      </c>
      <c r="O31" s="17"/>
      <c r="P31" s="14" t="s">
        <v>6</v>
      </c>
      <c r="Q31" s="19">
        <v>1.4</v>
      </c>
      <c r="R31" s="19">
        <v>0</v>
      </c>
      <c r="S31" s="14">
        <f t="shared" si="0"/>
        <v>1.4</v>
      </c>
      <c r="V31" s="10"/>
      <c r="W31" s="10"/>
      <c r="X31" s="10"/>
      <c r="Y31" s="10"/>
      <c r="Z31" s="10"/>
      <c r="AG31" t="s">
        <v>37</v>
      </c>
    </row>
    <row r="32" spans="3:36" x14ac:dyDescent="0.25">
      <c r="C32" s="8" t="s">
        <v>11</v>
      </c>
      <c r="F32" t="s">
        <v>4</v>
      </c>
      <c r="G32" s="8">
        <v>-5.46</v>
      </c>
      <c r="O32" s="17"/>
      <c r="P32" s="14" t="s">
        <v>8</v>
      </c>
      <c r="Q32" s="19">
        <v>1.4</v>
      </c>
      <c r="R32" s="19">
        <v>0</v>
      </c>
      <c r="S32" s="14">
        <f t="shared" si="0"/>
        <v>1.4</v>
      </c>
      <c r="V32" s="12" t="s">
        <v>10</v>
      </c>
      <c r="W32" s="10">
        <v>17.7</v>
      </c>
      <c r="X32" s="10">
        <v>5</v>
      </c>
      <c r="Y32" s="10"/>
      <c r="Z32" s="10"/>
    </row>
    <row r="33" spans="3:26" x14ac:dyDescent="0.25">
      <c r="F33" t="s">
        <v>33</v>
      </c>
      <c r="G33">
        <f>G32/G31</f>
        <v>-3.64</v>
      </c>
      <c r="O33" s="17"/>
      <c r="P33" s="14" t="s">
        <v>16</v>
      </c>
      <c r="Q33" s="19">
        <v>1</v>
      </c>
      <c r="R33" s="19">
        <v>0</v>
      </c>
      <c r="S33" s="14">
        <f t="shared" si="0"/>
        <v>1</v>
      </c>
      <c r="V33" s="10" t="s">
        <v>11</v>
      </c>
      <c r="W33" s="10"/>
      <c r="X33" s="12"/>
      <c r="Y33" s="10"/>
      <c r="Z33" s="10"/>
    </row>
    <row r="34" spans="3:26" x14ac:dyDescent="0.25">
      <c r="F34" t="s">
        <v>5</v>
      </c>
      <c r="G34" s="2">
        <v>5.0999999999999996</v>
      </c>
      <c r="H34" s="3" t="s">
        <v>11</v>
      </c>
      <c r="I34" t="s">
        <v>26</v>
      </c>
      <c r="O34" s="17"/>
      <c r="P34" s="14" t="s">
        <v>31</v>
      </c>
      <c r="Q34" s="40">
        <v>0.7</v>
      </c>
      <c r="R34" s="19">
        <v>0</v>
      </c>
      <c r="S34" s="14">
        <f t="shared" si="0"/>
        <v>0.7</v>
      </c>
      <c r="V34" s="10"/>
      <c r="W34" s="10"/>
      <c r="X34" s="10"/>
      <c r="Y34" s="10"/>
      <c r="Z34" s="10"/>
    </row>
    <row r="35" spans="3:26" x14ac:dyDescent="0.25">
      <c r="O35" s="17"/>
      <c r="P35" s="14" t="s">
        <v>27</v>
      </c>
      <c r="Q35" s="40">
        <v>0.68</v>
      </c>
      <c r="R35" s="19">
        <v>0</v>
      </c>
      <c r="S35" s="14">
        <f t="shared" si="0"/>
        <v>0.68</v>
      </c>
      <c r="V35" s="10" t="s">
        <v>12</v>
      </c>
      <c r="W35" s="10"/>
      <c r="X35" s="10">
        <v>3</v>
      </c>
      <c r="Y35" s="10"/>
      <c r="Z35" s="10"/>
    </row>
    <row r="36" spans="3:26" x14ac:dyDescent="0.25">
      <c r="C36" t="s">
        <v>12</v>
      </c>
      <c r="F36" t="s">
        <v>3</v>
      </c>
      <c r="G36">
        <v>3</v>
      </c>
      <c r="O36" s="17"/>
      <c r="P36" s="14" t="s">
        <v>20</v>
      </c>
      <c r="Q36" s="40">
        <v>0.04</v>
      </c>
      <c r="R36" s="19">
        <v>0</v>
      </c>
      <c r="S36" s="14">
        <f t="shared" si="0"/>
        <v>0.04</v>
      </c>
      <c r="V36" s="11" t="s">
        <v>13</v>
      </c>
      <c r="W36" s="10">
        <v>9.6999999999999993</v>
      </c>
      <c r="X36" s="12"/>
      <c r="Y36" s="10"/>
      <c r="Z36" s="10"/>
    </row>
    <row r="37" spans="3:26" x14ac:dyDescent="0.25">
      <c r="C37" s="8" t="s">
        <v>13</v>
      </c>
      <c r="F37" t="s">
        <v>4</v>
      </c>
      <c r="G37" s="22">
        <v>-3</v>
      </c>
      <c r="O37" s="17" t="s">
        <v>50</v>
      </c>
      <c r="P37" s="15" t="s">
        <v>10</v>
      </c>
      <c r="Q37" s="18">
        <v>-3.64</v>
      </c>
      <c r="R37" s="18">
        <v>-1.5</v>
      </c>
      <c r="S37" s="11">
        <f t="shared" si="0"/>
        <v>-5.1400000000000006</v>
      </c>
      <c r="V37" s="10"/>
      <c r="W37" s="10"/>
      <c r="X37" s="10"/>
      <c r="Y37" s="10"/>
      <c r="Z37" s="10"/>
    </row>
    <row r="38" spans="3:26" x14ac:dyDescent="0.25">
      <c r="F38" t="s">
        <v>33</v>
      </c>
      <c r="G38" s="21">
        <f>G37/G36</f>
        <v>-1</v>
      </c>
      <c r="O38" s="30" t="s">
        <v>51</v>
      </c>
      <c r="P38" s="15" t="s">
        <v>18</v>
      </c>
      <c r="Q38" s="18">
        <v>-1.9</v>
      </c>
      <c r="R38" s="18">
        <v>-3.5</v>
      </c>
      <c r="S38" s="11">
        <f t="shared" si="0"/>
        <v>-5.4</v>
      </c>
      <c r="V38" s="10" t="s">
        <v>14</v>
      </c>
      <c r="W38" s="10">
        <v>16.3</v>
      </c>
      <c r="X38" s="10">
        <v>9</v>
      </c>
      <c r="Y38" s="10"/>
      <c r="Z38" s="10"/>
    </row>
    <row r="39" spans="3:26" x14ac:dyDescent="0.25">
      <c r="F39" t="s">
        <v>5</v>
      </c>
      <c r="G39" s="2">
        <v>5.95</v>
      </c>
      <c r="H39" s="3" t="s">
        <v>13</v>
      </c>
      <c r="I39">
        <v>3</v>
      </c>
      <c r="O39" s="30" t="s">
        <v>52</v>
      </c>
      <c r="P39" s="15" t="s">
        <v>12</v>
      </c>
      <c r="Q39" s="18">
        <v>-2.95</v>
      </c>
      <c r="R39" s="18">
        <v>-3</v>
      </c>
      <c r="S39" s="11">
        <f t="shared" si="0"/>
        <v>-5.95</v>
      </c>
      <c r="V39" s="10" t="s">
        <v>15</v>
      </c>
      <c r="W39" s="10"/>
      <c r="X39" s="12"/>
      <c r="Y39" s="10"/>
      <c r="Z39" s="10"/>
    </row>
    <row r="40" spans="3:26" x14ac:dyDescent="0.25">
      <c r="V40" s="10"/>
      <c r="W40" s="10"/>
      <c r="X40" s="10"/>
      <c r="Y40" s="10"/>
      <c r="Z40" s="10"/>
    </row>
    <row r="41" spans="3:26" x14ac:dyDescent="0.25">
      <c r="C41" t="s">
        <v>14</v>
      </c>
      <c r="F41" t="s">
        <v>3</v>
      </c>
      <c r="G41">
        <v>2.5</v>
      </c>
      <c r="O41" s="37" t="s">
        <v>42</v>
      </c>
      <c r="P41" s="38" t="s">
        <v>35</v>
      </c>
      <c r="V41" s="10" t="s">
        <v>16</v>
      </c>
      <c r="W41" s="10"/>
      <c r="X41" s="10"/>
      <c r="Y41" s="10"/>
      <c r="Z41" s="10"/>
    </row>
    <row r="42" spans="3:26" x14ac:dyDescent="0.25">
      <c r="C42" t="s">
        <v>15</v>
      </c>
      <c r="F42" t="s">
        <v>4</v>
      </c>
      <c r="G42">
        <v>13.75</v>
      </c>
      <c r="O42" s="10" t="s">
        <v>17</v>
      </c>
      <c r="P42" s="33">
        <v>1</v>
      </c>
      <c r="V42" s="11" t="s">
        <v>17</v>
      </c>
      <c r="W42" s="10">
        <v>0.9</v>
      </c>
      <c r="X42" s="11">
        <v>1</v>
      </c>
      <c r="Y42" s="10"/>
      <c r="Z42" s="10" t="s">
        <v>17</v>
      </c>
    </row>
    <row r="43" spans="3:26" x14ac:dyDescent="0.25">
      <c r="F43" t="s">
        <v>33</v>
      </c>
      <c r="G43">
        <f>G42/G41</f>
        <v>5.5</v>
      </c>
      <c r="O43" s="10" t="s">
        <v>21</v>
      </c>
      <c r="P43" s="33">
        <v>13</v>
      </c>
      <c r="V43" s="10"/>
      <c r="W43" s="10"/>
      <c r="X43" s="10"/>
      <c r="Y43" s="10"/>
      <c r="Z43" s="10"/>
    </row>
    <row r="44" spans="3:26" x14ac:dyDescent="0.25">
      <c r="F44" t="s">
        <v>5</v>
      </c>
      <c r="G44" s="2">
        <v>5.5</v>
      </c>
      <c r="H44" s="3" t="s">
        <v>14</v>
      </c>
      <c r="I44">
        <v>-2.5</v>
      </c>
      <c r="O44" s="10" t="s">
        <v>32</v>
      </c>
      <c r="P44" s="33">
        <v>9</v>
      </c>
      <c r="V44" s="10" t="s">
        <v>37</v>
      </c>
      <c r="W44" s="10">
        <v>13.6</v>
      </c>
      <c r="X44" s="10">
        <v>21</v>
      </c>
      <c r="Y44" s="10"/>
      <c r="Z44" s="10"/>
    </row>
    <row r="45" spans="3:26" x14ac:dyDescent="0.25">
      <c r="O45" s="10" t="s">
        <v>19</v>
      </c>
      <c r="P45" s="33">
        <v>1</v>
      </c>
      <c r="V45" s="10" t="s">
        <v>38</v>
      </c>
      <c r="W45" s="10"/>
      <c r="X45" s="10"/>
      <c r="Y45" s="10"/>
      <c r="Z45" s="10"/>
    </row>
    <row r="46" spans="3:26" x14ac:dyDescent="0.25">
      <c r="C46" t="s">
        <v>16</v>
      </c>
      <c r="F46" t="s">
        <v>3</v>
      </c>
      <c r="G46">
        <v>6</v>
      </c>
      <c r="O46" s="10" t="s">
        <v>25</v>
      </c>
      <c r="P46" s="33">
        <v>2</v>
      </c>
      <c r="V46" s="10"/>
      <c r="W46" s="10"/>
      <c r="X46" s="10"/>
      <c r="Y46" s="10"/>
      <c r="Z46" s="10"/>
    </row>
    <row r="47" spans="3:26" x14ac:dyDescent="0.25">
      <c r="C47" t="s">
        <v>17</v>
      </c>
      <c r="F47" t="s">
        <v>4</v>
      </c>
      <c r="G47">
        <v>6.22</v>
      </c>
      <c r="O47"/>
      <c r="V47" s="10" t="s">
        <v>18</v>
      </c>
      <c r="W47" s="10">
        <v>7.5</v>
      </c>
      <c r="X47" s="10"/>
      <c r="Y47" s="10"/>
      <c r="Z47" s="10"/>
    </row>
    <row r="48" spans="3:26" x14ac:dyDescent="0.25">
      <c r="F48" t="s">
        <v>33</v>
      </c>
      <c r="G48">
        <f>G47/G46</f>
        <v>1.0366666666666666</v>
      </c>
      <c r="O48" s="32" t="s">
        <v>43</v>
      </c>
      <c r="P48" s="31" t="s">
        <v>35</v>
      </c>
      <c r="V48" s="10" t="s">
        <v>19</v>
      </c>
      <c r="W48" s="10"/>
      <c r="X48" s="11">
        <v>1</v>
      </c>
      <c r="Y48" s="10"/>
      <c r="Z48" s="10"/>
    </row>
    <row r="49" spans="3:26" x14ac:dyDescent="0.25">
      <c r="F49" t="s">
        <v>5</v>
      </c>
      <c r="G49" s="4">
        <v>1.03</v>
      </c>
      <c r="H49" s="5" t="s">
        <v>16</v>
      </c>
      <c r="O49" s="41" t="s">
        <v>7</v>
      </c>
      <c r="P49" s="17">
        <v>22.8</v>
      </c>
      <c r="V49" s="10"/>
      <c r="W49" s="10"/>
      <c r="X49" s="10"/>
      <c r="Y49" s="10"/>
      <c r="Z49" s="10"/>
    </row>
    <row r="50" spans="3:26" x14ac:dyDescent="0.25">
      <c r="O50" s="41" t="s">
        <v>9</v>
      </c>
      <c r="P50" s="17">
        <v>11.2</v>
      </c>
      <c r="V50" s="10" t="s">
        <v>20</v>
      </c>
      <c r="W50" s="10"/>
      <c r="X50" s="10"/>
      <c r="Y50" s="10"/>
      <c r="Z50" s="10"/>
    </row>
    <row r="51" spans="3:26" x14ac:dyDescent="0.25">
      <c r="C51" t="s">
        <v>18</v>
      </c>
      <c r="F51" t="s">
        <v>3</v>
      </c>
      <c r="G51">
        <v>3.5</v>
      </c>
      <c r="O51" s="41" t="s">
        <v>13</v>
      </c>
      <c r="P51" s="17">
        <v>19.399999999999999</v>
      </c>
      <c r="V51" s="11" t="s">
        <v>21</v>
      </c>
      <c r="W51" s="10">
        <v>5</v>
      </c>
      <c r="X51" s="10">
        <v>13</v>
      </c>
      <c r="Y51" s="10"/>
      <c r="Z51" s="10" t="s">
        <v>21</v>
      </c>
    </row>
    <row r="52" spans="3:26" x14ac:dyDescent="0.25">
      <c r="C52" s="8" t="s">
        <v>19</v>
      </c>
      <c r="F52" t="s">
        <v>4</v>
      </c>
      <c r="G52" s="8">
        <v>-6.67</v>
      </c>
      <c r="O52" s="34" t="s">
        <v>17</v>
      </c>
      <c r="P52" s="17">
        <v>2</v>
      </c>
      <c r="V52" s="10"/>
      <c r="W52" s="10"/>
      <c r="X52" s="10"/>
      <c r="Y52" s="10"/>
      <c r="Z52" s="10"/>
    </row>
    <row r="53" spans="3:26" x14ac:dyDescent="0.25">
      <c r="F53" t="s">
        <v>33</v>
      </c>
      <c r="G53">
        <f>G52/G51</f>
        <v>-1.9057142857142857</v>
      </c>
      <c r="O53" s="34" t="s">
        <v>21</v>
      </c>
      <c r="P53" s="17">
        <v>10.199999999999999</v>
      </c>
      <c r="V53" s="10" t="s">
        <v>22</v>
      </c>
      <c r="W53" s="10">
        <v>19.600000000000001</v>
      </c>
      <c r="X53" s="10">
        <v>17</v>
      </c>
      <c r="Y53" s="10"/>
      <c r="Z53" s="10"/>
    </row>
    <row r="54" spans="3:26" x14ac:dyDescent="0.25">
      <c r="F54" t="s">
        <v>5</v>
      </c>
      <c r="G54" s="2">
        <v>10.199999999999999</v>
      </c>
      <c r="H54" s="3" t="s">
        <v>19</v>
      </c>
      <c r="I54">
        <v>3.5</v>
      </c>
      <c r="O54" s="41" t="s">
        <v>28</v>
      </c>
      <c r="P54" s="17">
        <v>26.8</v>
      </c>
      <c r="V54" s="10" t="s">
        <v>23</v>
      </c>
      <c r="W54" s="10"/>
      <c r="X54" s="12"/>
      <c r="Y54" s="10"/>
      <c r="Z54" s="10"/>
    </row>
    <row r="55" spans="3:26" x14ac:dyDescent="0.25">
      <c r="O55" s="34" t="s">
        <v>32</v>
      </c>
      <c r="P55" s="17">
        <v>6</v>
      </c>
      <c r="V55" s="10"/>
      <c r="W55" s="10"/>
      <c r="X55" s="10"/>
      <c r="Y55" s="10"/>
      <c r="Z55" s="10"/>
    </row>
    <row r="56" spans="3:26" x14ac:dyDescent="0.25">
      <c r="C56" t="s">
        <v>20</v>
      </c>
      <c r="F56" t="s">
        <v>3</v>
      </c>
      <c r="G56">
        <v>4</v>
      </c>
      <c r="V56" s="10" t="s">
        <v>24</v>
      </c>
      <c r="W56" s="10">
        <v>27</v>
      </c>
      <c r="X56" s="10"/>
      <c r="Y56" s="10"/>
      <c r="Z56" s="10"/>
    </row>
    <row r="57" spans="3:26" x14ac:dyDescent="0.25">
      <c r="C57" t="s">
        <v>21</v>
      </c>
      <c r="F57" t="s">
        <v>4</v>
      </c>
      <c r="G57">
        <v>0.18</v>
      </c>
      <c r="O57" s="31" t="s">
        <v>40</v>
      </c>
      <c r="P57" s="31" t="s">
        <v>35</v>
      </c>
      <c r="V57" s="10" t="s">
        <v>25</v>
      </c>
      <c r="W57" s="10"/>
      <c r="X57" s="11">
        <v>2</v>
      </c>
      <c r="Y57" s="10"/>
      <c r="Z57" s="10"/>
    </row>
    <row r="58" spans="3:26" x14ac:dyDescent="0.25">
      <c r="F58" t="s">
        <v>33</v>
      </c>
      <c r="G58">
        <f>G57/G56</f>
        <v>4.4999999999999998E-2</v>
      </c>
      <c r="O58" s="17" t="s">
        <v>53</v>
      </c>
      <c r="P58" s="17">
        <v>5.82</v>
      </c>
      <c r="V58" s="10"/>
      <c r="W58" s="10"/>
      <c r="X58" s="10"/>
      <c r="Y58" s="10"/>
      <c r="Z58" s="10"/>
    </row>
    <row r="59" spans="3:26" x14ac:dyDescent="0.25">
      <c r="F59" t="s">
        <v>5</v>
      </c>
      <c r="G59" s="4">
        <v>0.04</v>
      </c>
      <c r="H59" s="5" t="s">
        <v>20</v>
      </c>
      <c r="O59" s="17" t="s">
        <v>54</v>
      </c>
      <c r="P59" s="17">
        <v>5.5</v>
      </c>
      <c r="V59" s="10" t="s">
        <v>27</v>
      </c>
      <c r="W59" s="10"/>
      <c r="X59" s="10">
        <v>10</v>
      </c>
      <c r="Y59" s="10"/>
      <c r="Z59" s="10"/>
    </row>
    <row r="60" spans="3:26" x14ac:dyDescent="0.25">
      <c r="O60" s="17" t="s">
        <v>55</v>
      </c>
      <c r="P60" s="17">
        <v>5.4</v>
      </c>
      <c r="V60" s="11" t="s">
        <v>28</v>
      </c>
      <c r="W60" s="10">
        <v>13.4</v>
      </c>
      <c r="X60" s="10"/>
      <c r="Y60" s="10"/>
      <c r="Z60" s="10"/>
    </row>
    <row r="61" spans="3:26" x14ac:dyDescent="0.25">
      <c r="C61" t="s">
        <v>22</v>
      </c>
      <c r="F61" t="s">
        <v>3</v>
      </c>
      <c r="G61">
        <v>7</v>
      </c>
      <c r="O61" s="17" t="s">
        <v>56</v>
      </c>
      <c r="P61" s="17">
        <v>5.14</v>
      </c>
      <c r="V61" s="10"/>
      <c r="W61" s="10"/>
      <c r="X61" s="10"/>
      <c r="Y61" s="10"/>
      <c r="Z61" s="10"/>
    </row>
    <row r="62" spans="3:26" x14ac:dyDescent="0.25">
      <c r="C62" t="s">
        <v>23</v>
      </c>
      <c r="F62" t="s">
        <v>4</v>
      </c>
      <c r="G62">
        <v>13.19</v>
      </c>
      <c r="O62" s="17" t="s">
        <v>52</v>
      </c>
      <c r="P62" s="17">
        <v>3.98</v>
      </c>
      <c r="V62" s="10" t="s">
        <v>29</v>
      </c>
      <c r="W62" s="10">
        <v>33.799999999999997</v>
      </c>
      <c r="X62" s="10">
        <v>15</v>
      </c>
      <c r="Y62" s="10"/>
      <c r="Z62" s="10"/>
    </row>
    <row r="63" spans="3:26" x14ac:dyDescent="0.25">
      <c r="F63" t="s">
        <v>33</v>
      </c>
      <c r="G63">
        <f>G62/G61</f>
        <v>1.8842857142857141</v>
      </c>
      <c r="V63" s="10" t="s">
        <v>30</v>
      </c>
      <c r="W63" s="10"/>
      <c r="X63" s="12"/>
      <c r="Y63" s="10"/>
      <c r="Z63" s="10"/>
    </row>
    <row r="64" spans="3:26" x14ac:dyDescent="0.25">
      <c r="F64" t="s">
        <v>5</v>
      </c>
      <c r="G64" s="4">
        <v>1.88</v>
      </c>
      <c r="H64" s="5" t="s">
        <v>22</v>
      </c>
      <c r="V64" s="10"/>
      <c r="W64" s="10"/>
      <c r="X64" s="10"/>
      <c r="Y64" s="10"/>
      <c r="Z64" s="10"/>
    </row>
    <row r="65" spans="3:26" x14ac:dyDescent="0.25">
      <c r="G65" s="4"/>
      <c r="H65" s="5"/>
      <c r="V65" s="10" t="s">
        <v>31</v>
      </c>
      <c r="W65" s="10"/>
      <c r="X65" s="10"/>
      <c r="Y65" s="10"/>
      <c r="Z65" s="10"/>
    </row>
    <row r="66" spans="3:26" x14ac:dyDescent="0.25">
      <c r="C66" t="s">
        <v>24</v>
      </c>
      <c r="F66" t="s">
        <v>3</v>
      </c>
      <c r="G66">
        <v>2.5</v>
      </c>
      <c r="V66" s="11" t="s">
        <v>32</v>
      </c>
      <c r="W66" s="10">
        <v>3</v>
      </c>
      <c r="X66" s="11">
        <v>9</v>
      </c>
      <c r="Y66" s="10"/>
      <c r="Z66" s="10" t="s">
        <v>32</v>
      </c>
    </row>
    <row r="67" spans="3:26" x14ac:dyDescent="0.25">
      <c r="C67" t="s">
        <v>25</v>
      </c>
      <c r="F67" t="s">
        <v>4</v>
      </c>
      <c r="G67">
        <v>7.05</v>
      </c>
    </row>
    <row r="68" spans="3:26" x14ac:dyDescent="0.25">
      <c r="F68" t="s">
        <v>33</v>
      </c>
      <c r="G68">
        <f>G67/G66</f>
        <v>2.82</v>
      </c>
    </row>
    <row r="69" spans="3:26" x14ac:dyDescent="0.25">
      <c r="F69" t="s">
        <v>5</v>
      </c>
      <c r="G69" s="4">
        <v>2.82</v>
      </c>
      <c r="H69" s="5" t="s">
        <v>24</v>
      </c>
    </row>
    <row r="71" spans="3:26" x14ac:dyDescent="0.25">
      <c r="C71" t="s">
        <v>27</v>
      </c>
      <c r="F71" t="s">
        <v>3</v>
      </c>
      <c r="G71">
        <v>10</v>
      </c>
    </row>
    <row r="72" spans="3:26" x14ac:dyDescent="0.25">
      <c r="C72" t="s">
        <v>28</v>
      </c>
      <c r="F72" t="s">
        <v>4</v>
      </c>
      <c r="G72">
        <v>6.84</v>
      </c>
    </row>
    <row r="73" spans="3:26" x14ac:dyDescent="0.25">
      <c r="F73" t="s">
        <v>33</v>
      </c>
      <c r="G73">
        <f>G72/G71</f>
        <v>0.68399999999999994</v>
      </c>
    </row>
    <row r="74" spans="3:26" x14ac:dyDescent="0.25">
      <c r="F74" t="s">
        <v>5</v>
      </c>
      <c r="G74" s="4">
        <v>0.68400000000000005</v>
      </c>
      <c r="H74" s="5" t="s">
        <v>27</v>
      </c>
      <c r="O74" s="39"/>
    </row>
    <row r="76" spans="3:26" x14ac:dyDescent="0.25">
      <c r="C76" t="s">
        <v>29</v>
      </c>
      <c r="F76" t="s">
        <v>3</v>
      </c>
      <c r="G76">
        <v>7.5</v>
      </c>
    </row>
    <row r="77" spans="3:26" x14ac:dyDescent="0.25">
      <c r="C77" t="s">
        <v>30</v>
      </c>
      <c r="F77" t="s">
        <v>4</v>
      </c>
      <c r="G77">
        <v>14.24</v>
      </c>
    </row>
    <row r="78" spans="3:26" x14ac:dyDescent="0.25">
      <c r="F78" t="s">
        <v>33</v>
      </c>
      <c r="G78">
        <f>G77/G76</f>
        <v>1.8986666666666667</v>
      </c>
    </row>
    <row r="79" spans="3:26" x14ac:dyDescent="0.25">
      <c r="F79" t="s">
        <v>5</v>
      </c>
      <c r="G79" s="4">
        <v>1.89</v>
      </c>
      <c r="H79" s="5" t="s">
        <v>29</v>
      </c>
    </row>
    <row r="81" spans="1:7" x14ac:dyDescent="0.25">
      <c r="C81" t="s">
        <v>31</v>
      </c>
      <c r="F81" t="s">
        <v>3</v>
      </c>
      <c r="G81">
        <v>4</v>
      </c>
    </row>
    <row r="82" spans="1:7" x14ac:dyDescent="0.25">
      <c r="C82" t="s">
        <v>32</v>
      </c>
      <c r="F82" t="s">
        <v>4</v>
      </c>
      <c r="G82">
        <v>2.65</v>
      </c>
    </row>
    <row r="83" spans="1:7" x14ac:dyDescent="0.25">
      <c r="F83" t="s">
        <v>33</v>
      </c>
      <c r="G83">
        <f>G82/G81</f>
        <v>0.66249999999999998</v>
      </c>
    </row>
    <row r="84" spans="1:7" x14ac:dyDescent="0.25">
      <c r="F84" t="s">
        <v>5</v>
      </c>
      <c r="G84" s="4">
        <v>1.89</v>
      </c>
    </row>
    <row r="85" spans="1:7" x14ac:dyDescent="0.25">
      <c r="G85" s="4"/>
    </row>
    <row r="86" spans="1:7" x14ac:dyDescent="0.25">
      <c r="C86" t="s">
        <v>37</v>
      </c>
      <c r="F86" t="s">
        <v>3</v>
      </c>
      <c r="G86">
        <v>3</v>
      </c>
    </row>
    <row r="87" spans="1:7" x14ac:dyDescent="0.25">
      <c r="C87" t="s">
        <v>38</v>
      </c>
      <c r="F87" t="s">
        <v>4</v>
      </c>
      <c r="G87">
        <v>17.46</v>
      </c>
    </row>
    <row r="88" spans="1:7" x14ac:dyDescent="0.25">
      <c r="F88" t="s">
        <v>33</v>
      </c>
      <c r="G88">
        <f>G87/G86</f>
        <v>5.82</v>
      </c>
    </row>
    <row r="89" spans="1:7" x14ac:dyDescent="0.25">
      <c r="F89" t="s">
        <v>5</v>
      </c>
      <c r="G89" s="4">
        <v>1.89</v>
      </c>
    </row>
    <row r="95" spans="1:7" x14ac:dyDescent="0.25">
      <c r="A95" t="s">
        <v>37</v>
      </c>
    </row>
    <row r="97" spans="1:5" x14ac:dyDescent="0.25">
      <c r="B97" t="s">
        <v>2</v>
      </c>
      <c r="C97" t="s">
        <v>1</v>
      </c>
      <c r="D97" t="s">
        <v>58</v>
      </c>
      <c r="E97" t="s">
        <v>59</v>
      </c>
    </row>
    <row r="98" spans="1:5" x14ac:dyDescent="0.25">
      <c r="A98" t="s">
        <v>12</v>
      </c>
      <c r="B98">
        <v>47</v>
      </c>
      <c r="C98">
        <v>53</v>
      </c>
      <c r="D98">
        <f>100-C98</f>
        <v>47</v>
      </c>
      <c r="E98">
        <f>100-B98</f>
        <v>53</v>
      </c>
    </row>
    <row r="99" spans="1:5" x14ac:dyDescent="0.25">
      <c r="A99" t="s">
        <v>57</v>
      </c>
      <c r="B99">
        <v>53</v>
      </c>
      <c r="C99">
        <v>48</v>
      </c>
      <c r="D99">
        <f t="shared" ref="D99:D102" si="1">100-C99</f>
        <v>52</v>
      </c>
      <c r="E99">
        <f t="shared" ref="E99:E102" si="2">100-B99</f>
        <v>47</v>
      </c>
    </row>
    <row r="100" spans="1:5" x14ac:dyDescent="0.25">
      <c r="A100" t="s">
        <v>25</v>
      </c>
      <c r="B100">
        <v>61</v>
      </c>
      <c r="C100">
        <v>67</v>
      </c>
      <c r="D100">
        <f t="shared" si="1"/>
        <v>33</v>
      </c>
      <c r="E100">
        <f t="shared" si="2"/>
        <v>39</v>
      </c>
    </row>
    <row r="101" spans="1:5" x14ac:dyDescent="0.25">
      <c r="A101" t="s">
        <v>13</v>
      </c>
      <c r="B101">
        <v>64</v>
      </c>
      <c r="C101">
        <v>48</v>
      </c>
      <c r="D101">
        <f t="shared" si="1"/>
        <v>52</v>
      </c>
      <c r="E101">
        <f t="shared" si="2"/>
        <v>36</v>
      </c>
    </row>
    <row r="102" spans="1:5" x14ac:dyDescent="0.25">
      <c r="A102" t="s">
        <v>7</v>
      </c>
      <c r="B102">
        <v>58</v>
      </c>
      <c r="C102">
        <v>49</v>
      </c>
      <c r="D102">
        <f t="shared" si="1"/>
        <v>51</v>
      </c>
      <c r="E102">
        <f t="shared" si="2"/>
        <v>42</v>
      </c>
    </row>
    <row r="105" spans="1:5" x14ac:dyDescent="0.25">
      <c r="A105" t="s">
        <v>12</v>
      </c>
    </row>
    <row r="106" spans="1:5" x14ac:dyDescent="0.25">
      <c r="B106" t="s">
        <v>2</v>
      </c>
      <c r="C106" t="s">
        <v>1</v>
      </c>
      <c r="D106" t="s">
        <v>60</v>
      </c>
    </row>
    <row r="107" spans="1:5" x14ac:dyDescent="0.25">
      <c r="A107" t="s">
        <v>57</v>
      </c>
      <c r="B107">
        <v>-5</v>
      </c>
      <c r="C107">
        <v>6</v>
      </c>
      <c r="D107">
        <f>SUM(B107:C107)</f>
        <v>1</v>
      </c>
    </row>
    <row r="108" spans="1:5" x14ac:dyDescent="0.25">
      <c r="A108" t="s">
        <v>25</v>
      </c>
      <c r="B108">
        <v>14</v>
      </c>
      <c r="C108">
        <v>14</v>
      </c>
      <c r="D108">
        <f t="shared" ref="D108:D110" si="3">SUM(B108:C108)</f>
        <v>28</v>
      </c>
    </row>
    <row r="109" spans="1:5" x14ac:dyDescent="0.25">
      <c r="A109" t="s">
        <v>13</v>
      </c>
      <c r="B109">
        <v>-5</v>
      </c>
      <c r="C109">
        <v>17</v>
      </c>
      <c r="D109">
        <f t="shared" si="3"/>
        <v>12</v>
      </c>
    </row>
    <row r="110" spans="1:5" x14ac:dyDescent="0.25">
      <c r="A110" t="s">
        <v>7</v>
      </c>
      <c r="B110">
        <v>-4</v>
      </c>
      <c r="C110">
        <v>11</v>
      </c>
      <c r="D110">
        <f t="shared" si="3"/>
        <v>7</v>
      </c>
    </row>
    <row r="115" spans="1:2" x14ac:dyDescent="0.25">
      <c r="A115">
        <f>2.778+1.76</f>
        <v>4.5380000000000003</v>
      </c>
    </row>
    <row r="116" spans="1:2" x14ac:dyDescent="0.25">
      <c r="A116">
        <f>2.32+0.958</f>
        <v>3.2779999999999996</v>
      </c>
    </row>
    <row r="123" spans="1:2" x14ac:dyDescent="0.25">
      <c r="B123">
        <f>(7*0.34)</f>
        <v>2.3800000000000003</v>
      </c>
    </row>
    <row r="124" spans="1:2" x14ac:dyDescent="0.25">
      <c r="B124">
        <f>(1.59-0.52)*7</f>
        <v>7.49</v>
      </c>
    </row>
    <row r="126" spans="1:2" x14ac:dyDescent="0.25">
      <c r="B126">
        <v>-0.59699999999999998</v>
      </c>
    </row>
    <row r="127" spans="1:2" x14ac:dyDescent="0.25">
      <c r="B127">
        <v>-2.2999999999999998</v>
      </c>
    </row>
    <row r="128" spans="1:2" x14ac:dyDescent="0.25">
      <c r="B128">
        <f>(B126-B127)*7</f>
        <v>11.920999999999999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19" workbookViewId="0">
      <selection activeCell="G46" sqref="G46"/>
    </sheetView>
  </sheetViews>
  <sheetFormatPr defaultRowHeight="14.4" x14ac:dyDescent="0.3"/>
  <cols>
    <col min="6" max="6" width="14.5546875" customWidth="1"/>
  </cols>
  <sheetData>
    <row r="1" spans="1:6" x14ac:dyDescent="0.3">
      <c r="A1" s="140" t="s">
        <v>116</v>
      </c>
      <c r="B1" s="140" t="s">
        <v>177</v>
      </c>
      <c r="C1" s="140" t="s">
        <v>178</v>
      </c>
      <c r="D1" s="140" t="s">
        <v>179</v>
      </c>
      <c r="E1" s="140" t="s">
        <v>180</v>
      </c>
      <c r="F1" s="140" t="s">
        <v>181</v>
      </c>
    </row>
    <row r="2" spans="1:6" x14ac:dyDescent="0.3">
      <c r="A2" s="141" t="s">
        <v>27</v>
      </c>
      <c r="B2" s="142">
        <v>3</v>
      </c>
      <c r="C2" s="142">
        <v>7</v>
      </c>
      <c r="D2" s="142">
        <v>-4</v>
      </c>
      <c r="E2" s="141" t="s">
        <v>182</v>
      </c>
      <c r="F2" s="141" t="s">
        <v>183</v>
      </c>
    </row>
    <row r="3" spans="1:6" x14ac:dyDescent="0.3">
      <c r="A3" s="141" t="s">
        <v>27</v>
      </c>
      <c r="B3" s="142">
        <v>3</v>
      </c>
      <c r="C3" s="142">
        <v>13</v>
      </c>
      <c r="D3" s="142">
        <v>0</v>
      </c>
      <c r="E3" s="141" t="s">
        <v>184</v>
      </c>
      <c r="F3" s="141" t="s">
        <v>185</v>
      </c>
    </row>
    <row r="4" spans="1:6" x14ac:dyDescent="0.3">
      <c r="A4" s="141" t="s">
        <v>27</v>
      </c>
      <c r="B4" s="142">
        <v>3</v>
      </c>
      <c r="C4" s="142">
        <v>10</v>
      </c>
      <c r="D4" s="142">
        <v>9</v>
      </c>
      <c r="E4" s="141" t="s">
        <v>186</v>
      </c>
      <c r="F4" s="141" t="s">
        <v>185</v>
      </c>
    </row>
    <row r="5" spans="1:6" x14ac:dyDescent="0.3">
      <c r="A5" s="141" t="s">
        <v>27</v>
      </c>
      <c r="B5" s="142">
        <v>3</v>
      </c>
      <c r="C5" s="142">
        <v>8</v>
      </c>
      <c r="D5" s="142">
        <v>14</v>
      </c>
      <c r="E5" s="141" t="s">
        <v>187</v>
      </c>
      <c r="F5" s="141" t="s">
        <v>185</v>
      </c>
    </row>
    <row r="6" spans="1:6" x14ac:dyDescent="0.3">
      <c r="A6" s="141" t="s">
        <v>27</v>
      </c>
      <c r="B6" s="142">
        <v>3</v>
      </c>
      <c r="C6" s="142">
        <v>17</v>
      </c>
      <c r="D6" s="142">
        <v>50</v>
      </c>
      <c r="E6" s="141" t="s">
        <v>188</v>
      </c>
      <c r="F6" s="141" t="s">
        <v>185</v>
      </c>
    </row>
    <row r="7" spans="1:6" x14ac:dyDescent="0.3">
      <c r="A7" s="141" t="s">
        <v>27</v>
      </c>
      <c r="B7" s="142">
        <v>3</v>
      </c>
      <c r="C7" s="142">
        <v>10</v>
      </c>
      <c r="D7" s="142">
        <v>9</v>
      </c>
      <c r="E7" s="141" t="s">
        <v>189</v>
      </c>
      <c r="F7" s="141" t="s">
        <v>185</v>
      </c>
    </row>
    <row r="8" spans="1:6" x14ac:dyDescent="0.3">
      <c r="A8" s="141" t="s">
        <v>27</v>
      </c>
      <c r="B8" s="142">
        <v>3</v>
      </c>
      <c r="C8" s="142">
        <v>6</v>
      </c>
      <c r="D8" s="142">
        <v>8</v>
      </c>
      <c r="E8" s="141" t="s">
        <v>190</v>
      </c>
      <c r="F8" s="141" t="s">
        <v>185</v>
      </c>
    </row>
    <row r="9" spans="1:6" x14ac:dyDescent="0.3">
      <c r="A9" s="141" t="s">
        <v>27</v>
      </c>
      <c r="B9" s="142">
        <v>3</v>
      </c>
      <c r="C9" s="142">
        <v>6</v>
      </c>
      <c r="D9" s="142">
        <v>3</v>
      </c>
      <c r="E9" s="141" t="s">
        <v>191</v>
      </c>
      <c r="F9" s="141" t="s">
        <v>185</v>
      </c>
    </row>
    <row r="10" spans="1:6" x14ac:dyDescent="0.3">
      <c r="A10" s="141" t="s">
        <v>27</v>
      </c>
      <c r="B10" s="142">
        <v>3</v>
      </c>
      <c r="C10" s="142">
        <v>11</v>
      </c>
      <c r="D10" s="142">
        <v>0</v>
      </c>
      <c r="E10" s="141" t="s">
        <v>192</v>
      </c>
      <c r="F10" s="141" t="s">
        <v>185</v>
      </c>
    </row>
    <row r="11" spans="1:6" x14ac:dyDescent="0.3">
      <c r="A11" s="141" t="s">
        <v>27</v>
      </c>
      <c r="B11" s="142">
        <v>3</v>
      </c>
      <c r="C11" s="142">
        <v>7</v>
      </c>
      <c r="D11" s="142">
        <v>12</v>
      </c>
      <c r="E11" s="141" t="s">
        <v>193</v>
      </c>
      <c r="F11" s="141" t="s">
        <v>185</v>
      </c>
    </row>
    <row r="12" spans="1:6" x14ac:dyDescent="0.3">
      <c r="A12" s="141" t="s">
        <v>27</v>
      </c>
      <c r="B12" s="142">
        <v>3</v>
      </c>
      <c r="C12" s="142">
        <v>6</v>
      </c>
      <c r="D12" s="142">
        <v>7</v>
      </c>
      <c r="E12" s="141" t="s">
        <v>194</v>
      </c>
      <c r="F12" s="141" t="s">
        <v>185</v>
      </c>
    </row>
    <row r="13" spans="1:6" x14ac:dyDescent="0.3">
      <c r="A13" s="141" t="s">
        <v>27</v>
      </c>
      <c r="B13" s="142">
        <v>3</v>
      </c>
      <c r="C13" s="142">
        <v>7</v>
      </c>
      <c r="D13" s="142">
        <v>0</v>
      </c>
      <c r="E13" s="141" t="s">
        <v>195</v>
      </c>
      <c r="F13" s="141" t="s">
        <v>196</v>
      </c>
    </row>
    <row r="14" spans="1:6" x14ac:dyDescent="0.3">
      <c r="A14" s="141" t="s">
        <v>27</v>
      </c>
      <c r="B14" s="142">
        <v>3</v>
      </c>
      <c r="C14" s="142">
        <v>18</v>
      </c>
      <c r="D14" s="142">
        <v>11</v>
      </c>
      <c r="E14" s="141" t="s">
        <v>197</v>
      </c>
      <c r="F14" s="141" t="s">
        <v>185</v>
      </c>
    </row>
    <row r="15" spans="1:6" x14ac:dyDescent="0.3">
      <c r="A15" s="141" t="s">
        <v>27</v>
      </c>
      <c r="B15" s="142">
        <v>3</v>
      </c>
      <c r="C15" s="142">
        <v>7</v>
      </c>
      <c r="D15" s="142">
        <v>8</v>
      </c>
      <c r="E15" s="141" t="s">
        <v>197</v>
      </c>
      <c r="F15" s="141" t="s">
        <v>185</v>
      </c>
    </row>
    <row r="16" spans="1:6" x14ac:dyDescent="0.3">
      <c r="A16" s="141" t="s">
        <v>27</v>
      </c>
      <c r="B16" s="142">
        <v>3</v>
      </c>
      <c r="C16" s="142">
        <v>7</v>
      </c>
      <c r="D16" s="142">
        <v>0</v>
      </c>
      <c r="E16" s="141" t="s">
        <v>195</v>
      </c>
      <c r="F16" s="141" t="s">
        <v>196</v>
      </c>
    </row>
    <row r="17" spans="1:6" x14ac:dyDescent="0.3">
      <c r="A17" s="141" t="s">
        <v>27</v>
      </c>
      <c r="B17" s="142">
        <v>3</v>
      </c>
      <c r="C17" s="142">
        <v>16</v>
      </c>
      <c r="D17" s="142">
        <v>0</v>
      </c>
      <c r="E17" s="141" t="s">
        <v>198</v>
      </c>
      <c r="F17" s="141" t="s">
        <v>185</v>
      </c>
    </row>
    <row r="18" spans="1:6" x14ac:dyDescent="0.3">
      <c r="A18" s="141" t="s">
        <v>27</v>
      </c>
      <c r="B18" s="142">
        <v>3</v>
      </c>
      <c r="C18" s="142">
        <v>11</v>
      </c>
      <c r="D18" s="142">
        <v>0</v>
      </c>
      <c r="E18" s="141" t="s">
        <v>199</v>
      </c>
      <c r="F18" s="141" t="s">
        <v>185</v>
      </c>
    </row>
    <row r="19" spans="1:6" x14ac:dyDescent="0.3">
      <c r="A19" s="141" t="s">
        <v>27</v>
      </c>
      <c r="B19" s="142">
        <v>3</v>
      </c>
      <c r="C19" s="142">
        <v>12</v>
      </c>
      <c r="D19" s="142">
        <v>0</v>
      </c>
      <c r="E19" s="141" t="s">
        <v>200</v>
      </c>
      <c r="F19" s="141" t="s">
        <v>185</v>
      </c>
    </row>
    <row r="20" spans="1:6" x14ac:dyDescent="0.3">
      <c r="A20" s="141" t="s">
        <v>27</v>
      </c>
      <c r="B20" s="142">
        <v>3</v>
      </c>
      <c r="C20" s="142">
        <v>9</v>
      </c>
      <c r="D20" s="142">
        <v>0</v>
      </c>
      <c r="E20" s="141" t="s">
        <v>201</v>
      </c>
      <c r="F20" s="141" t="s">
        <v>196</v>
      </c>
    </row>
    <row r="21" spans="1:6" x14ac:dyDescent="0.3">
      <c r="A21" s="141" t="s">
        <v>27</v>
      </c>
      <c r="B21" s="142">
        <v>3</v>
      </c>
      <c r="C21" s="142">
        <v>8</v>
      </c>
      <c r="D21" s="142">
        <v>0</v>
      </c>
      <c r="E21" s="141" t="s">
        <v>202</v>
      </c>
      <c r="F21" s="141" t="s">
        <v>196</v>
      </c>
    </row>
    <row r="22" spans="1:6" x14ac:dyDescent="0.3">
      <c r="A22" s="141" t="s">
        <v>27</v>
      </c>
      <c r="B22" s="142">
        <v>3</v>
      </c>
      <c r="C22" s="142">
        <v>16</v>
      </c>
      <c r="D22" s="142">
        <v>0</v>
      </c>
      <c r="E22" s="141" t="s">
        <v>182</v>
      </c>
      <c r="F22" s="141" t="s">
        <v>185</v>
      </c>
    </row>
    <row r="23" spans="1:6" x14ac:dyDescent="0.3">
      <c r="A23" s="141" t="s">
        <v>27</v>
      </c>
      <c r="B23" s="142">
        <v>3</v>
      </c>
      <c r="C23" s="142">
        <v>10</v>
      </c>
      <c r="D23" s="142">
        <v>0</v>
      </c>
      <c r="E23" s="141" t="s">
        <v>203</v>
      </c>
      <c r="F23" s="141" t="s">
        <v>204</v>
      </c>
    </row>
    <row r="24" spans="1:6" x14ac:dyDescent="0.3">
      <c r="A24" s="141" t="s">
        <v>27</v>
      </c>
      <c r="B24" s="142">
        <v>3</v>
      </c>
      <c r="C24" s="142">
        <v>7</v>
      </c>
      <c r="D24" s="142">
        <v>10</v>
      </c>
      <c r="E24" s="141" t="s">
        <v>205</v>
      </c>
      <c r="F24" s="141" t="s">
        <v>185</v>
      </c>
    </row>
    <row r="25" spans="1:6" x14ac:dyDescent="0.3">
      <c r="A25" s="141" t="s">
        <v>27</v>
      </c>
      <c r="B25" s="142">
        <v>3</v>
      </c>
      <c r="C25" s="142">
        <v>8</v>
      </c>
      <c r="D25" s="142">
        <v>0</v>
      </c>
      <c r="E25" s="141" t="s">
        <v>206</v>
      </c>
      <c r="F25" s="141" t="s">
        <v>185</v>
      </c>
    </row>
    <row r="26" spans="1:6" x14ac:dyDescent="0.3">
      <c r="A26" s="141" t="s">
        <v>27</v>
      </c>
      <c r="B26" s="142">
        <v>3</v>
      </c>
      <c r="C26" s="142">
        <v>10</v>
      </c>
      <c r="D26" s="142">
        <v>47</v>
      </c>
      <c r="E26" s="141" t="s">
        <v>207</v>
      </c>
      <c r="F26" s="141" t="s">
        <v>185</v>
      </c>
    </row>
    <row r="27" spans="1:6" x14ac:dyDescent="0.3">
      <c r="A27" s="141" t="s">
        <v>27</v>
      </c>
      <c r="B27" s="142">
        <v>3</v>
      </c>
      <c r="C27" s="142">
        <v>16</v>
      </c>
      <c r="D27" s="142">
        <v>0</v>
      </c>
      <c r="E27" s="141" t="s">
        <v>208</v>
      </c>
      <c r="F27" s="141" t="s">
        <v>196</v>
      </c>
    </row>
    <row r="28" spans="1:6" x14ac:dyDescent="0.3">
      <c r="A28" s="141" t="s">
        <v>27</v>
      </c>
      <c r="B28" s="142">
        <v>3</v>
      </c>
      <c r="C28" s="142">
        <v>13</v>
      </c>
      <c r="D28" s="142">
        <v>7</v>
      </c>
      <c r="E28" s="141" t="s">
        <v>209</v>
      </c>
      <c r="F28" s="141" t="s">
        <v>210</v>
      </c>
    </row>
    <row r="29" spans="1:6" x14ac:dyDescent="0.3">
      <c r="A29" s="141" t="s">
        <v>27</v>
      </c>
      <c r="B29" s="142">
        <v>3</v>
      </c>
      <c r="C29" s="142">
        <v>7</v>
      </c>
      <c r="D29" s="142">
        <v>7</v>
      </c>
      <c r="E29" s="141" t="s">
        <v>211</v>
      </c>
      <c r="F29" s="141" t="s">
        <v>185</v>
      </c>
    </row>
    <row r="30" spans="1:6" x14ac:dyDescent="0.3">
      <c r="A30" s="141" t="s">
        <v>27</v>
      </c>
      <c r="B30" s="142">
        <v>3</v>
      </c>
      <c r="C30" s="142">
        <v>11</v>
      </c>
      <c r="D30" s="142">
        <v>0</v>
      </c>
      <c r="E30" s="141" t="s">
        <v>212</v>
      </c>
      <c r="F30" s="141" t="s">
        <v>210</v>
      </c>
    </row>
    <row r="31" spans="1:6" x14ac:dyDescent="0.3">
      <c r="A31" s="141" t="s">
        <v>27</v>
      </c>
      <c r="B31" s="142">
        <v>3</v>
      </c>
      <c r="C31" s="142">
        <v>8</v>
      </c>
      <c r="D31" s="142">
        <v>13</v>
      </c>
      <c r="E31" s="141" t="s">
        <v>213</v>
      </c>
      <c r="F31" s="141" t="s">
        <v>185</v>
      </c>
    </row>
    <row r="32" spans="1:6" x14ac:dyDescent="0.3">
      <c r="A32" s="141" t="s">
        <v>27</v>
      </c>
      <c r="B32" s="142">
        <v>3</v>
      </c>
      <c r="C32" s="142">
        <v>22</v>
      </c>
      <c r="D32" s="142">
        <v>7</v>
      </c>
      <c r="E32" s="141" t="s">
        <v>214</v>
      </c>
      <c r="F32" s="141" t="s">
        <v>185</v>
      </c>
    </row>
    <row r="33" spans="1:7" x14ac:dyDescent="0.3">
      <c r="A33" s="141" t="s">
        <v>27</v>
      </c>
      <c r="B33" s="142">
        <v>3</v>
      </c>
      <c r="C33" s="142">
        <v>9</v>
      </c>
      <c r="D33" s="142">
        <v>0</v>
      </c>
      <c r="E33" s="141" t="s">
        <v>212</v>
      </c>
      <c r="F33" s="141" t="s">
        <v>185</v>
      </c>
    </row>
    <row r="34" spans="1:7" x14ac:dyDescent="0.3">
      <c r="A34" s="141" t="s">
        <v>27</v>
      </c>
      <c r="B34" s="142">
        <v>3</v>
      </c>
      <c r="C34" s="142">
        <v>8</v>
      </c>
      <c r="D34" s="142">
        <v>6</v>
      </c>
      <c r="E34" s="141" t="s">
        <v>212</v>
      </c>
      <c r="F34" s="141" t="s">
        <v>185</v>
      </c>
    </row>
    <row r="35" spans="1:7" x14ac:dyDescent="0.3">
      <c r="A35" s="141" t="s">
        <v>27</v>
      </c>
      <c r="B35" s="142">
        <v>3</v>
      </c>
      <c r="C35" s="142">
        <v>8</v>
      </c>
      <c r="D35" s="142">
        <v>9</v>
      </c>
      <c r="E35" s="141" t="s">
        <v>215</v>
      </c>
      <c r="F35" s="141" t="s">
        <v>185</v>
      </c>
    </row>
    <row r="36" spans="1:7" x14ac:dyDescent="0.3">
      <c r="A36" s="141" t="s">
        <v>27</v>
      </c>
      <c r="B36" s="142">
        <v>3</v>
      </c>
      <c r="C36" s="142">
        <v>17</v>
      </c>
      <c r="D36" s="142">
        <v>0</v>
      </c>
      <c r="E36" s="141" t="s">
        <v>184</v>
      </c>
      <c r="F36" s="141" t="s">
        <v>185</v>
      </c>
    </row>
    <row r="37" spans="1:7" x14ac:dyDescent="0.3">
      <c r="A37" s="141" t="s">
        <v>27</v>
      </c>
      <c r="B37" s="142">
        <v>3</v>
      </c>
      <c r="C37" s="142">
        <v>17</v>
      </c>
      <c r="D37" s="142">
        <v>31</v>
      </c>
      <c r="E37" s="141" t="s">
        <v>216</v>
      </c>
      <c r="F37" s="141" t="s">
        <v>185</v>
      </c>
    </row>
    <row r="38" spans="1:7" x14ac:dyDescent="0.3">
      <c r="A38" s="141" t="s">
        <v>27</v>
      </c>
      <c r="B38" s="142">
        <v>3</v>
      </c>
      <c r="C38" s="142">
        <v>27</v>
      </c>
      <c r="D38" s="142">
        <v>9</v>
      </c>
      <c r="E38" s="141" t="s">
        <v>217</v>
      </c>
      <c r="F38" s="141" t="s">
        <v>185</v>
      </c>
    </row>
    <row r="39" spans="1:7" x14ac:dyDescent="0.3">
      <c r="A39" s="141" t="s">
        <v>27</v>
      </c>
      <c r="B39" s="142">
        <v>3</v>
      </c>
      <c r="C39" s="142">
        <v>13</v>
      </c>
      <c r="D39" s="142">
        <v>5</v>
      </c>
      <c r="E39" s="141" t="s">
        <v>218</v>
      </c>
      <c r="F39" s="141" t="s">
        <v>185</v>
      </c>
    </row>
    <row r="40" spans="1:7" x14ac:dyDescent="0.3">
      <c r="A40" s="141" t="s">
        <v>27</v>
      </c>
      <c r="B40" s="142">
        <v>3</v>
      </c>
      <c r="C40" s="142">
        <v>9</v>
      </c>
      <c r="D40" s="142">
        <v>-2</v>
      </c>
      <c r="E40" s="141" t="s">
        <v>219</v>
      </c>
      <c r="F40" s="141" t="s">
        <v>183</v>
      </c>
    </row>
    <row r="41" spans="1:7" x14ac:dyDescent="0.3">
      <c r="A41" s="141" t="s">
        <v>27</v>
      </c>
      <c r="B41" s="142">
        <v>3</v>
      </c>
      <c r="C41" s="142">
        <v>13</v>
      </c>
      <c r="D41" s="142">
        <v>0</v>
      </c>
      <c r="E41" s="141" t="s">
        <v>220</v>
      </c>
      <c r="F41" s="141" t="s">
        <v>185</v>
      </c>
    </row>
    <row r="42" spans="1:7" x14ac:dyDescent="0.3">
      <c r="A42" s="141" t="s">
        <v>27</v>
      </c>
      <c r="B42" s="142">
        <v>3</v>
      </c>
      <c r="C42" s="142">
        <v>10</v>
      </c>
      <c r="D42" s="142">
        <v>0</v>
      </c>
      <c r="E42" s="141" t="s">
        <v>221</v>
      </c>
      <c r="F42" s="141" t="s">
        <v>185</v>
      </c>
    </row>
    <row r="43" spans="1:7" x14ac:dyDescent="0.3">
      <c r="A43" s="141" t="s">
        <v>27</v>
      </c>
      <c r="B43" s="142">
        <v>3</v>
      </c>
      <c r="C43" s="142">
        <v>11</v>
      </c>
      <c r="D43" s="142">
        <v>17</v>
      </c>
      <c r="E43" s="141" t="s">
        <v>222</v>
      </c>
      <c r="F43" s="141" t="s">
        <v>185</v>
      </c>
    </row>
    <row r="44" spans="1:7" x14ac:dyDescent="0.3">
      <c r="A44" s="141" t="s">
        <v>27</v>
      </c>
      <c r="B44" s="142">
        <v>3</v>
      </c>
      <c r="C44" s="142">
        <v>21</v>
      </c>
      <c r="D44" s="142">
        <v>3</v>
      </c>
      <c r="E44" s="141" t="s">
        <v>223</v>
      </c>
      <c r="F44" s="141" t="s">
        <v>210</v>
      </c>
    </row>
    <row r="45" spans="1:7" x14ac:dyDescent="0.3">
      <c r="A45" s="141" t="s">
        <v>27</v>
      </c>
      <c r="B45" s="142">
        <v>3</v>
      </c>
      <c r="C45" s="142">
        <v>16</v>
      </c>
      <c r="D45" s="142">
        <v>0</v>
      </c>
      <c r="E45" s="141" t="s">
        <v>224</v>
      </c>
      <c r="F45" s="141" t="s">
        <v>185</v>
      </c>
    </row>
    <row r="46" spans="1:7" x14ac:dyDescent="0.3">
      <c r="A46" s="141" t="s">
        <v>27</v>
      </c>
      <c r="B46" s="142">
        <v>3</v>
      </c>
      <c r="C46" s="142">
        <v>8</v>
      </c>
      <c r="D46" s="142">
        <v>32</v>
      </c>
      <c r="E46" s="141" t="s">
        <v>225</v>
      </c>
      <c r="F46" s="141" t="s">
        <v>185</v>
      </c>
      <c r="G46">
        <f>35/110</f>
        <v>0.31818181818181818</v>
      </c>
    </row>
    <row r="47" spans="1:7" x14ac:dyDescent="0.3">
      <c r="A47" s="141" t="s">
        <v>27</v>
      </c>
      <c r="B47" s="142">
        <v>3</v>
      </c>
      <c r="C47" s="142">
        <v>12</v>
      </c>
      <c r="D47" s="142">
        <v>-3</v>
      </c>
      <c r="E47" s="141" t="s">
        <v>226</v>
      </c>
      <c r="F47" s="141" t="s">
        <v>210</v>
      </c>
    </row>
    <row r="48" spans="1:7" x14ac:dyDescent="0.3">
      <c r="A48" s="141" t="s">
        <v>27</v>
      </c>
      <c r="B48" s="142">
        <v>3</v>
      </c>
      <c r="C48" s="142">
        <v>10</v>
      </c>
      <c r="D48" s="142">
        <v>2</v>
      </c>
      <c r="E48" s="141" t="s">
        <v>227</v>
      </c>
      <c r="F48" s="141" t="s">
        <v>185</v>
      </c>
    </row>
    <row r="49" spans="1:6" x14ac:dyDescent="0.3">
      <c r="A49" s="141" t="s">
        <v>27</v>
      </c>
      <c r="B49" s="142">
        <v>3</v>
      </c>
      <c r="C49" s="142">
        <v>7</v>
      </c>
      <c r="D49" s="142">
        <v>9</v>
      </c>
      <c r="E49" s="141" t="s">
        <v>216</v>
      </c>
      <c r="F49" s="141" t="s">
        <v>185</v>
      </c>
    </row>
    <row r="50" spans="1:6" x14ac:dyDescent="0.3">
      <c r="A50" s="141" t="s">
        <v>27</v>
      </c>
      <c r="B50" s="142">
        <v>3</v>
      </c>
      <c r="C50" s="142">
        <v>7</v>
      </c>
      <c r="D50" s="142">
        <v>50</v>
      </c>
      <c r="E50" s="141" t="s">
        <v>228</v>
      </c>
      <c r="F50" s="141" t="s">
        <v>185</v>
      </c>
    </row>
    <row r="51" spans="1:6" x14ac:dyDescent="0.3">
      <c r="A51" s="141" t="s">
        <v>27</v>
      </c>
      <c r="B51" s="142">
        <v>3</v>
      </c>
      <c r="C51" s="142">
        <v>18</v>
      </c>
      <c r="D51" s="142">
        <v>5</v>
      </c>
      <c r="E51" s="141" t="s">
        <v>229</v>
      </c>
      <c r="F51" s="141" t="s">
        <v>210</v>
      </c>
    </row>
    <row r="52" spans="1:6" x14ac:dyDescent="0.3">
      <c r="A52" s="141" t="s">
        <v>27</v>
      </c>
      <c r="B52" s="142">
        <v>3</v>
      </c>
      <c r="C52" s="142">
        <v>9</v>
      </c>
      <c r="D52" s="142">
        <v>12</v>
      </c>
      <c r="E52" s="141" t="s">
        <v>230</v>
      </c>
      <c r="F52" s="141" t="s">
        <v>185</v>
      </c>
    </row>
    <row r="53" spans="1:6" x14ac:dyDescent="0.3">
      <c r="A53" s="141" t="s">
        <v>27</v>
      </c>
      <c r="B53" s="142">
        <v>3</v>
      </c>
      <c r="C53" s="142">
        <v>10</v>
      </c>
      <c r="D53" s="142">
        <v>0</v>
      </c>
      <c r="E53" s="141" t="s">
        <v>231</v>
      </c>
      <c r="F53" s="141" t="s">
        <v>232</v>
      </c>
    </row>
    <row r="54" spans="1:6" x14ac:dyDescent="0.3">
      <c r="A54" s="141" t="s">
        <v>27</v>
      </c>
      <c r="B54" s="142">
        <v>3</v>
      </c>
      <c r="C54" s="142">
        <v>9</v>
      </c>
      <c r="D54" s="142">
        <v>-11</v>
      </c>
      <c r="E54" s="141" t="s">
        <v>233</v>
      </c>
      <c r="F54" s="141" t="s">
        <v>183</v>
      </c>
    </row>
    <row r="55" spans="1:6" x14ac:dyDescent="0.3">
      <c r="A55" s="141" t="s">
        <v>27</v>
      </c>
      <c r="B55" s="142">
        <v>3</v>
      </c>
      <c r="C55" s="142">
        <v>6</v>
      </c>
      <c r="D55" s="142">
        <v>-2</v>
      </c>
      <c r="E55" s="141" t="s">
        <v>234</v>
      </c>
      <c r="F55" s="141" t="s">
        <v>183</v>
      </c>
    </row>
  </sheetData>
  <autoFilter ref="A1:F55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62"/>
  <sheetViews>
    <sheetView workbookViewId="0">
      <selection activeCell="F1" sqref="F1"/>
    </sheetView>
  </sheetViews>
  <sheetFormatPr defaultRowHeight="14.4" x14ac:dyDescent="0.3"/>
  <sheetData>
    <row r="1" spans="1:6" x14ac:dyDescent="0.3">
      <c r="A1" s="140" t="s">
        <v>116</v>
      </c>
      <c r="B1" s="140" t="s">
        <v>177</v>
      </c>
      <c r="C1" s="140" t="s">
        <v>178</v>
      </c>
      <c r="D1" s="140" t="s">
        <v>179</v>
      </c>
      <c r="E1" s="140" t="s">
        <v>180</v>
      </c>
      <c r="F1" s="140" t="s">
        <v>181</v>
      </c>
    </row>
    <row r="2" spans="1:6" hidden="1" x14ac:dyDescent="0.3">
      <c r="A2" s="141" t="s">
        <v>27</v>
      </c>
      <c r="B2" s="142">
        <v>2</v>
      </c>
      <c r="C2" s="142">
        <v>10</v>
      </c>
      <c r="D2" s="142">
        <v>14</v>
      </c>
      <c r="E2" s="141" t="s">
        <v>235</v>
      </c>
      <c r="F2" s="141" t="s">
        <v>185</v>
      </c>
    </row>
    <row r="3" spans="1:6" hidden="1" x14ac:dyDescent="0.3">
      <c r="A3" s="141" t="s">
        <v>27</v>
      </c>
      <c r="B3" s="142">
        <v>2</v>
      </c>
      <c r="C3" s="142">
        <v>18</v>
      </c>
      <c r="D3" s="142">
        <v>16</v>
      </c>
      <c r="E3" s="141" t="s">
        <v>236</v>
      </c>
      <c r="F3" s="141" t="s">
        <v>185</v>
      </c>
    </row>
    <row r="4" spans="1:6" hidden="1" x14ac:dyDescent="0.3">
      <c r="A4" s="141" t="s">
        <v>27</v>
      </c>
      <c r="B4" s="142">
        <v>2</v>
      </c>
      <c r="C4" s="142">
        <v>10</v>
      </c>
      <c r="D4" s="142">
        <v>6</v>
      </c>
      <c r="E4" s="141" t="s">
        <v>237</v>
      </c>
      <c r="F4" s="141" t="s">
        <v>210</v>
      </c>
    </row>
    <row r="5" spans="1:6" hidden="1" x14ac:dyDescent="0.3">
      <c r="A5" s="141" t="s">
        <v>27</v>
      </c>
      <c r="B5" s="142">
        <v>2</v>
      </c>
      <c r="C5" s="142">
        <v>10</v>
      </c>
      <c r="D5" s="142">
        <v>-3</v>
      </c>
      <c r="E5" s="141" t="s">
        <v>238</v>
      </c>
      <c r="F5" s="141" t="s">
        <v>183</v>
      </c>
    </row>
    <row r="6" spans="1:6" x14ac:dyDescent="0.3">
      <c r="A6" s="141" t="s">
        <v>27</v>
      </c>
      <c r="B6" s="142">
        <v>2</v>
      </c>
      <c r="C6" s="142">
        <v>10</v>
      </c>
      <c r="D6" s="142">
        <v>0</v>
      </c>
      <c r="E6" s="141" t="s">
        <v>186</v>
      </c>
      <c r="F6" s="141" t="s">
        <v>185</v>
      </c>
    </row>
    <row r="7" spans="1:6" hidden="1" x14ac:dyDescent="0.3">
      <c r="A7" s="141" t="s">
        <v>27</v>
      </c>
      <c r="B7" s="142">
        <v>2</v>
      </c>
      <c r="C7" s="142">
        <v>10</v>
      </c>
      <c r="D7" s="142">
        <v>6</v>
      </c>
      <c r="E7" s="141" t="s">
        <v>239</v>
      </c>
      <c r="F7" s="141" t="s">
        <v>185</v>
      </c>
    </row>
    <row r="8" spans="1:6" x14ac:dyDescent="0.3">
      <c r="A8" s="141" t="s">
        <v>27</v>
      </c>
      <c r="B8" s="142">
        <v>2</v>
      </c>
      <c r="C8" s="142">
        <v>10</v>
      </c>
      <c r="D8" s="142">
        <v>0</v>
      </c>
      <c r="E8" s="141" t="s">
        <v>189</v>
      </c>
      <c r="F8" s="141" t="s">
        <v>185</v>
      </c>
    </row>
    <row r="9" spans="1:6" hidden="1" x14ac:dyDescent="0.3">
      <c r="A9" s="141" t="s">
        <v>27</v>
      </c>
      <c r="B9" s="142">
        <v>2</v>
      </c>
      <c r="C9" s="142">
        <v>10</v>
      </c>
      <c r="D9" s="142">
        <v>38</v>
      </c>
      <c r="E9" s="141" t="s">
        <v>240</v>
      </c>
      <c r="F9" s="141" t="s">
        <v>185</v>
      </c>
    </row>
    <row r="10" spans="1:6" hidden="1" x14ac:dyDescent="0.3">
      <c r="A10" s="141" t="s">
        <v>27</v>
      </c>
      <c r="B10" s="142">
        <v>2</v>
      </c>
      <c r="C10" s="142">
        <v>13</v>
      </c>
      <c r="D10" s="142">
        <v>7</v>
      </c>
      <c r="E10" s="141" t="s">
        <v>241</v>
      </c>
      <c r="F10" s="141" t="s">
        <v>185</v>
      </c>
    </row>
    <row r="11" spans="1:6" hidden="1" x14ac:dyDescent="0.3">
      <c r="A11" s="141" t="s">
        <v>27</v>
      </c>
      <c r="B11" s="142">
        <v>2</v>
      </c>
      <c r="C11" s="142">
        <v>10</v>
      </c>
      <c r="D11" s="142">
        <v>4</v>
      </c>
      <c r="E11" s="141" t="s">
        <v>215</v>
      </c>
      <c r="F11" s="141" t="s">
        <v>210</v>
      </c>
    </row>
    <row r="12" spans="1:6" x14ac:dyDescent="0.3">
      <c r="A12" s="141" t="s">
        <v>27</v>
      </c>
      <c r="B12" s="142">
        <v>2</v>
      </c>
      <c r="C12" s="142">
        <v>11</v>
      </c>
      <c r="D12" s="142">
        <v>0</v>
      </c>
      <c r="E12" s="141" t="s">
        <v>192</v>
      </c>
      <c r="F12" s="141" t="s">
        <v>185</v>
      </c>
    </row>
    <row r="13" spans="1:6" hidden="1" x14ac:dyDescent="0.3">
      <c r="A13" s="141" t="s">
        <v>27</v>
      </c>
      <c r="B13" s="142">
        <v>2</v>
      </c>
      <c r="C13" s="142">
        <v>10</v>
      </c>
      <c r="D13" s="142">
        <v>25</v>
      </c>
      <c r="E13" s="141" t="s">
        <v>235</v>
      </c>
      <c r="F13" s="141" t="s">
        <v>210</v>
      </c>
    </row>
    <row r="14" spans="1:6" hidden="1" x14ac:dyDescent="0.3">
      <c r="A14" s="141" t="s">
        <v>27</v>
      </c>
      <c r="B14" s="142">
        <v>2</v>
      </c>
      <c r="C14" s="142">
        <v>10</v>
      </c>
      <c r="D14" s="142">
        <v>-8</v>
      </c>
      <c r="E14" s="141" t="s">
        <v>223</v>
      </c>
      <c r="F14" s="141" t="s">
        <v>183</v>
      </c>
    </row>
    <row r="15" spans="1:6" hidden="1" x14ac:dyDescent="0.3">
      <c r="A15" s="141" t="s">
        <v>27</v>
      </c>
      <c r="B15" s="142">
        <v>2</v>
      </c>
      <c r="C15" s="142">
        <v>10</v>
      </c>
      <c r="D15" s="142">
        <v>11</v>
      </c>
      <c r="E15" s="141" t="s">
        <v>242</v>
      </c>
      <c r="F15" s="141" t="s">
        <v>210</v>
      </c>
    </row>
    <row r="16" spans="1:6" hidden="1" x14ac:dyDescent="0.3">
      <c r="A16" s="141" t="s">
        <v>27</v>
      </c>
      <c r="B16" s="142">
        <v>2</v>
      </c>
      <c r="C16" s="142">
        <v>13</v>
      </c>
      <c r="D16" s="142">
        <v>-6</v>
      </c>
      <c r="E16" s="141" t="s">
        <v>231</v>
      </c>
      <c r="F16" s="141" t="s">
        <v>183</v>
      </c>
    </row>
    <row r="17" spans="1:6" x14ac:dyDescent="0.3">
      <c r="A17" s="141" t="s">
        <v>27</v>
      </c>
      <c r="B17" s="142">
        <v>2</v>
      </c>
      <c r="C17" s="142">
        <v>11</v>
      </c>
      <c r="D17" s="142">
        <v>0</v>
      </c>
      <c r="E17" s="141" t="s">
        <v>199</v>
      </c>
      <c r="F17" s="141" t="s">
        <v>185</v>
      </c>
    </row>
    <row r="18" spans="1:6" hidden="1" x14ac:dyDescent="0.3">
      <c r="A18" s="141" t="s">
        <v>27</v>
      </c>
      <c r="B18" s="142">
        <v>2</v>
      </c>
      <c r="C18" s="142">
        <v>13</v>
      </c>
      <c r="D18" s="142">
        <v>1</v>
      </c>
      <c r="E18" s="141" t="s">
        <v>243</v>
      </c>
      <c r="F18" s="141" t="s">
        <v>185</v>
      </c>
    </row>
    <row r="19" spans="1:6" x14ac:dyDescent="0.3">
      <c r="A19" s="141" t="s">
        <v>27</v>
      </c>
      <c r="B19" s="142">
        <v>2</v>
      </c>
      <c r="C19" s="142">
        <v>10</v>
      </c>
      <c r="D19" s="142">
        <v>0</v>
      </c>
      <c r="E19" s="141" t="s">
        <v>203</v>
      </c>
      <c r="F19" s="141" t="s">
        <v>210</v>
      </c>
    </row>
    <row r="20" spans="1:6" hidden="1" x14ac:dyDescent="0.3">
      <c r="A20" s="141" t="s">
        <v>27</v>
      </c>
      <c r="B20" s="142">
        <v>2</v>
      </c>
      <c r="C20" s="142">
        <v>10</v>
      </c>
      <c r="D20" s="142">
        <v>3</v>
      </c>
      <c r="E20" s="141" t="s">
        <v>244</v>
      </c>
      <c r="F20" s="141" t="s">
        <v>210</v>
      </c>
    </row>
    <row r="21" spans="1:6" hidden="1" x14ac:dyDescent="0.3">
      <c r="A21" s="141" t="s">
        <v>27</v>
      </c>
      <c r="B21" s="142">
        <v>2</v>
      </c>
      <c r="C21" s="142">
        <v>10</v>
      </c>
      <c r="D21" s="142">
        <v>8</v>
      </c>
      <c r="E21" s="141" t="s">
        <v>245</v>
      </c>
      <c r="F21" s="141" t="s">
        <v>185</v>
      </c>
    </row>
    <row r="22" spans="1:6" x14ac:dyDescent="0.3">
      <c r="A22" s="141" t="s">
        <v>27</v>
      </c>
      <c r="B22" s="142">
        <v>2</v>
      </c>
      <c r="C22" s="142">
        <v>10</v>
      </c>
      <c r="D22" s="142">
        <v>0</v>
      </c>
      <c r="E22" s="141" t="s">
        <v>207</v>
      </c>
      <c r="F22" s="141" t="s">
        <v>185</v>
      </c>
    </row>
    <row r="23" spans="1:6" hidden="1" x14ac:dyDescent="0.3">
      <c r="A23" s="141" t="s">
        <v>27</v>
      </c>
      <c r="B23" s="142">
        <v>2</v>
      </c>
      <c r="C23" s="142">
        <v>10</v>
      </c>
      <c r="D23" s="142">
        <v>-6</v>
      </c>
      <c r="E23" s="141" t="s">
        <v>207</v>
      </c>
      <c r="F23" s="141" t="s">
        <v>183</v>
      </c>
    </row>
    <row r="24" spans="1:6" hidden="1" x14ac:dyDescent="0.3">
      <c r="A24" s="141" t="s">
        <v>27</v>
      </c>
      <c r="B24" s="142">
        <v>2</v>
      </c>
      <c r="C24" s="142">
        <v>11</v>
      </c>
      <c r="D24" s="142">
        <v>-2</v>
      </c>
      <c r="E24" s="141" t="s">
        <v>246</v>
      </c>
      <c r="F24" s="141" t="s">
        <v>183</v>
      </c>
    </row>
    <row r="25" spans="1:6" hidden="1" x14ac:dyDescent="0.3">
      <c r="A25" s="141" t="s">
        <v>27</v>
      </c>
      <c r="B25" s="142">
        <v>2</v>
      </c>
      <c r="C25" s="142">
        <v>10</v>
      </c>
      <c r="D25" s="142">
        <v>3</v>
      </c>
      <c r="E25" s="141" t="s">
        <v>247</v>
      </c>
      <c r="F25" s="141" t="s">
        <v>210</v>
      </c>
    </row>
    <row r="26" spans="1:6" hidden="1" x14ac:dyDescent="0.3">
      <c r="A26" s="141" t="s">
        <v>27</v>
      </c>
      <c r="B26" s="142">
        <v>2</v>
      </c>
      <c r="C26" s="142">
        <v>13</v>
      </c>
      <c r="D26" s="142">
        <v>2</v>
      </c>
      <c r="E26" s="141" t="s">
        <v>248</v>
      </c>
      <c r="F26" s="141" t="s">
        <v>185</v>
      </c>
    </row>
    <row r="27" spans="1:6" hidden="1" x14ac:dyDescent="0.3">
      <c r="A27" s="141" t="s">
        <v>27</v>
      </c>
      <c r="B27" s="142">
        <v>2</v>
      </c>
      <c r="C27" s="142">
        <v>10</v>
      </c>
      <c r="D27" s="142">
        <v>2</v>
      </c>
      <c r="E27" s="141" t="s">
        <v>249</v>
      </c>
      <c r="F27" s="141" t="s">
        <v>210</v>
      </c>
    </row>
    <row r="28" spans="1:6" hidden="1" x14ac:dyDescent="0.3">
      <c r="A28" s="141" t="s">
        <v>27</v>
      </c>
      <c r="B28" s="142">
        <v>2</v>
      </c>
      <c r="C28" s="142">
        <v>15</v>
      </c>
      <c r="D28" s="142">
        <v>-7</v>
      </c>
      <c r="E28" s="141" t="s">
        <v>191</v>
      </c>
      <c r="F28" s="141" t="s">
        <v>183</v>
      </c>
    </row>
    <row r="29" spans="1:6" hidden="1" x14ac:dyDescent="0.3">
      <c r="A29" s="141" t="s">
        <v>27</v>
      </c>
      <c r="B29" s="142">
        <v>2</v>
      </c>
      <c r="C29" s="142">
        <v>11</v>
      </c>
      <c r="D29" s="142">
        <v>40</v>
      </c>
      <c r="E29" s="141" t="s">
        <v>208</v>
      </c>
      <c r="F29" s="141" t="s">
        <v>185</v>
      </c>
    </row>
    <row r="30" spans="1:6" hidden="1" x14ac:dyDescent="0.3">
      <c r="A30" s="141" t="s">
        <v>27</v>
      </c>
      <c r="B30" s="142">
        <v>2</v>
      </c>
      <c r="C30" s="142">
        <v>10</v>
      </c>
      <c r="D30" s="142">
        <v>7</v>
      </c>
      <c r="E30" s="141" t="s">
        <v>248</v>
      </c>
      <c r="F30" s="141" t="s">
        <v>210</v>
      </c>
    </row>
    <row r="31" spans="1:6" hidden="1" x14ac:dyDescent="0.3">
      <c r="A31" s="141" t="s">
        <v>27</v>
      </c>
      <c r="B31" s="142">
        <v>2</v>
      </c>
      <c r="C31" s="142">
        <v>10</v>
      </c>
      <c r="D31" s="142">
        <v>1</v>
      </c>
      <c r="E31" s="141" t="s">
        <v>250</v>
      </c>
      <c r="F31" s="141" t="s">
        <v>210</v>
      </c>
    </row>
    <row r="32" spans="1:6" hidden="1" x14ac:dyDescent="0.3">
      <c r="A32" s="141" t="s">
        <v>27</v>
      </c>
      <c r="B32" s="142">
        <v>2</v>
      </c>
      <c r="C32" s="142">
        <v>10</v>
      </c>
      <c r="D32" s="142">
        <v>-7</v>
      </c>
      <c r="E32" s="141" t="s">
        <v>224</v>
      </c>
      <c r="F32" s="141" t="s">
        <v>183</v>
      </c>
    </row>
    <row r="33" spans="1:6" hidden="1" x14ac:dyDescent="0.3">
      <c r="A33" s="141" t="s">
        <v>27</v>
      </c>
      <c r="B33" s="142">
        <v>2</v>
      </c>
      <c r="C33" s="142">
        <v>10</v>
      </c>
      <c r="D33" s="142">
        <v>16</v>
      </c>
      <c r="E33" s="141" t="s">
        <v>251</v>
      </c>
      <c r="F33" s="141" t="s">
        <v>185</v>
      </c>
    </row>
    <row r="34" spans="1:6" hidden="1" x14ac:dyDescent="0.3">
      <c r="A34" s="141" t="s">
        <v>27</v>
      </c>
      <c r="B34" s="142">
        <v>2</v>
      </c>
      <c r="C34" s="142">
        <v>16</v>
      </c>
      <c r="D34" s="142">
        <v>-1</v>
      </c>
      <c r="E34" s="141" t="s">
        <v>253</v>
      </c>
      <c r="F34" s="141" t="s">
        <v>183</v>
      </c>
    </row>
    <row r="35" spans="1:6" hidden="1" x14ac:dyDescent="0.3">
      <c r="A35" s="141" t="s">
        <v>27</v>
      </c>
      <c r="B35" s="142">
        <v>2</v>
      </c>
      <c r="C35" s="142">
        <v>10</v>
      </c>
      <c r="D35" s="142">
        <v>13</v>
      </c>
      <c r="E35" s="141" t="s">
        <v>254</v>
      </c>
      <c r="F35" s="141" t="s">
        <v>185</v>
      </c>
    </row>
    <row r="36" spans="1:6" hidden="1" x14ac:dyDescent="0.3">
      <c r="A36" s="141" t="s">
        <v>27</v>
      </c>
      <c r="B36" s="142">
        <v>2</v>
      </c>
      <c r="C36" s="142">
        <v>20</v>
      </c>
      <c r="D36" s="142">
        <v>-7</v>
      </c>
      <c r="E36" s="141" t="s">
        <v>255</v>
      </c>
      <c r="F36" s="141" t="s">
        <v>183</v>
      </c>
    </row>
    <row r="37" spans="1:6" x14ac:dyDescent="0.3">
      <c r="A37" s="141" t="s">
        <v>27</v>
      </c>
      <c r="B37" s="142">
        <v>2</v>
      </c>
      <c r="C37" s="142">
        <v>13</v>
      </c>
      <c r="D37" s="142">
        <v>0</v>
      </c>
      <c r="E37" s="141" t="s">
        <v>218</v>
      </c>
      <c r="F37" s="141" t="s">
        <v>185</v>
      </c>
    </row>
    <row r="38" spans="1:6" hidden="1" x14ac:dyDescent="0.3">
      <c r="A38" s="141" t="s">
        <v>27</v>
      </c>
      <c r="B38" s="142">
        <v>2</v>
      </c>
      <c r="C38" s="142">
        <v>10</v>
      </c>
      <c r="D38" s="142">
        <v>13</v>
      </c>
      <c r="E38" s="141" t="s">
        <v>256</v>
      </c>
      <c r="F38" s="141" t="s">
        <v>210</v>
      </c>
    </row>
    <row r="39" spans="1:6" hidden="1" x14ac:dyDescent="0.3">
      <c r="A39" s="141" t="s">
        <v>27</v>
      </c>
      <c r="B39" s="142">
        <v>2</v>
      </c>
      <c r="C39" s="142">
        <v>10</v>
      </c>
      <c r="D39" s="142">
        <v>-3</v>
      </c>
      <c r="E39" s="141" t="s">
        <v>223</v>
      </c>
      <c r="F39" s="141" t="s">
        <v>210</v>
      </c>
    </row>
    <row r="40" spans="1:6" hidden="1" x14ac:dyDescent="0.3">
      <c r="A40" s="141" t="s">
        <v>27</v>
      </c>
      <c r="B40" s="142">
        <v>2</v>
      </c>
      <c r="C40" s="142">
        <v>10</v>
      </c>
      <c r="D40" s="142">
        <v>11</v>
      </c>
      <c r="E40" s="141" t="s">
        <v>257</v>
      </c>
      <c r="F40" s="141" t="s">
        <v>185</v>
      </c>
    </row>
    <row r="41" spans="1:6" hidden="1" x14ac:dyDescent="0.3">
      <c r="A41" s="141" t="s">
        <v>27</v>
      </c>
      <c r="B41" s="142">
        <v>2</v>
      </c>
      <c r="C41" s="142">
        <v>12</v>
      </c>
      <c r="D41" s="142">
        <v>13</v>
      </c>
      <c r="E41" s="141" t="s">
        <v>258</v>
      </c>
      <c r="F41" s="141" t="s">
        <v>210</v>
      </c>
    </row>
    <row r="42" spans="1:6" x14ac:dyDescent="0.3">
      <c r="A42" s="141" t="s">
        <v>27</v>
      </c>
      <c r="B42" s="142">
        <v>2</v>
      </c>
      <c r="C42" s="142">
        <v>10</v>
      </c>
      <c r="D42" s="142">
        <v>0</v>
      </c>
      <c r="E42" s="141" t="s">
        <v>221</v>
      </c>
      <c r="F42" s="141" t="s">
        <v>185</v>
      </c>
    </row>
    <row r="43" spans="1:6" hidden="1" x14ac:dyDescent="0.3">
      <c r="A43" s="141" t="s">
        <v>27</v>
      </c>
      <c r="B43" s="142">
        <v>2</v>
      </c>
      <c r="C43" s="142">
        <v>10</v>
      </c>
      <c r="D43" s="142">
        <v>13</v>
      </c>
      <c r="E43" s="141" t="s">
        <v>227</v>
      </c>
      <c r="F43" s="141" t="s">
        <v>185</v>
      </c>
    </row>
    <row r="44" spans="1:6" hidden="1" x14ac:dyDescent="0.3">
      <c r="A44" s="141" t="s">
        <v>27</v>
      </c>
      <c r="B44" s="142">
        <v>2</v>
      </c>
      <c r="C44" s="142">
        <v>11</v>
      </c>
      <c r="D44" s="142">
        <v>1</v>
      </c>
      <c r="E44" s="141" t="s">
        <v>259</v>
      </c>
      <c r="F44" s="141" t="s">
        <v>185</v>
      </c>
    </row>
    <row r="45" spans="1:6" x14ac:dyDescent="0.3">
      <c r="A45" s="141" t="s">
        <v>27</v>
      </c>
      <c r="B45" s="142">
        <v>2</v>
      </c>
      <c r="C45" s="142">
        <v>11</v>
      </c>
      <c r="D45" s="142">
        <v>0</v>
      </c>
      <c r="E45" s="141" t="s">
        <v>222</v>
      </c>
      <c r="F45" s="141" t="s">
        <v>185</v>
      </c>
    </row>
    <row r="46" spans="1:6" hidden="1" x14ac:dyDescent="0.3">
      <c r="A46" s="141" t="s">
        <v>27</v>
      </c>
      <c r="B46" s="142">
        <v>2</v>
      </c>
      <c r="C46" s="142">
        <v>10</v>
      </c>
      <c r="D46" s="142">
        <v>7</v>
      </c>
      <c r="E46" s="141" t="s">
        <v>260</v>
      </c>
      <c r="F46" s="141" t="s">
        <v>210</v>
      </c>
    </row>
    <row r="47" spans="1:6" hidden="1" x14ac:dyDescent="0.3">
      <c r="A47" s="141" t="s">
        <v>27</v>
      </c>
      <c r="B47" s="142">
        <v>2</v>
      </c>
      <c r="C47" s="142">
        <v>26</v>
      </c>
      <c r="D47" s="142">
        <v>6</v>
      </c>
      <c r="E47" s="141" t="s">
        <v>261</v>
      </c>
      <c r="F47" s="141" t="s">
        <v>185</v>
      </c>
    </row>
    <row r="48" spans="1:6" x14ac:dyDescent="0.3">
      <c r="A48" s="141" t="s">
        <v>27</v>
      </c>
      <c r="B48" s="142">
        <v>2</v>
      </c>
      <c r="C48" s="142">
        <v>16</v>
      </c>
      <c r="D48" s="142">
        <v>0</v>
      </c>
      <c r="E48" s="141" t="s">
        <v>224</v>
      </c>
      <c r="F48" s="141" t="s">
        <v>183</v>
      </c>
    </row>
    <row r="49" spans="1:6" hidden="1" x14ac:dyDescent="0.3">
      <c r="A49" s="141" t="s">
        <v>27</v>
      </c>
      <c r="B49" s="142">
        <v>2</v>
      </c>
      <c r="C49" s="142">
        <v>10</v>
      </c>
      <c r="D49" s="142">
        <v>7</v>
      </c>
      <c r="E49" s="141" t="s">
        <v>257</v>
      </c>
      <c r="F49" s="141" t="s">
        <v>210</v>
      </c>
    </row>
    <row r="50" spans="1:6" hidden="1" x14ac:dyDescent="0.3">
      <c r="A50" s="141" t="s">
        <v>27</v>
      </c>
      <c r="B50" s="142">
        <v>2</v>
      </c>
      <c r="C50" s="142">
        <v>10</v>
      </c>
      <c r="D50" s="142">
        <v>10</v>
      </c>
      <c r="E50" s="141" t="s">
        <v>262</v>
      </c>
      <c r="F50" s="141" t="s">
        <v>210</v>
      </c>
    </row>
    <row r="51" spans="1:6" hidden="1" x14ac:dyDescent="0.3">
      <c r="A51" s="141" t="s">
        <v>27</v>
      </c>
      <c r="B51" s="142">
        <v>2</v>
      </c>
      <c r="C51" s="142">
        <v>10</v>
      </c>
      <c r="D51" s="142">
        <v>-2</v>
      </c>
      <c r="E51" s="141" t="s">
        <v>263</v>
      </c>
      <c r="F51" s="141" t="s">
        <v>210</v>
      </c>
    </row>
    <row r="52" spans="1:6" x14ac:dyDescent="0.3">
      <c r="A52" s="141" t="s">
        <v>27</v>
      </c>
      <c r="B52" s="142">
        <v>2</v>
      </c>
      <c r="C52" s="142">
        <v>10</v>
      </c>
      <c r="D52" s="142">
        <v>0</v>
      </c>
      <c r="E52" s="141" t="s">
        <v>227</v>
      </c>
      <c r="F52" s="141" t="s">
        <v>185</v>
      </c>
    </row>
    <row r="53" spans="1:6" x14ac:dyDescent="0.3">
      <c r="A53" s="141" t="s">
        <v>27</v>
      </c>
      <c r="B53" s="142">
        <v>2</v>
      </c>
      <c r="C53" s="142">
        <v>18</v>
      </c>
      <c r="D53" s="142">
        <v>0</v>
      </c>
      <c r="E53" s="141" t="s">
        <v>229</v>
      </c>
      <c r="F53" s="141" t="s">
        <v>185</v>
      </c>
    </row>
    <row r="54" spans="1:6" x14ac:dyDescent="0.3">
      <c r="A54" s="141" t="s">
        <v>27</v>
      </c>
      <c r="B54" s="142">
        <v>2</v>
      </c>
      <c r="C54" s="142">
        <v>10</v>
      </c>
      <c r="D54" s="142">
        <v>0</v>
      </c>
      <c r="E54" s="141" t="s">
        <v>231</v>
      </c>
      <c r="F54" s="141" t="s">
        <v>185</v>
      </c>
    </row>
    <row r="55" spans="1:6" hidden="1" x14ac:dyDescent="0.3">
      <c r="A55" s="141" t="s">
        <v>27</v>
      </c>
      <c r="B55" s="142">
        <v>2</v>
      </c>
      <c r="C55" s="142">
        <v>10</v>
      </c>
      <c r="D55" s="142">
        <v>6</v>
      </c>
      <c r="E55" s="141" t="s">
        <v>264</v>
      </c>
      <c r="F55" s="141" t="s">
        <v>210</v>
      </c>
    </row>
    <row r="56" spans="1:6" hidden="1" x14ac:dyDescent="0.3">
      <c r="A56" s="141" t="s">
        <v>27</v>
      </c>
      <c r="B56" s="142">
        <v>2</v>
      </c>
      <c r="C56" s="142">
        <v>10</v>
      </c>
      <c r="D56" s="142">
        <v>5</v>
      </c>
      <c r="E56" s="141" t="s">
        <v>252</v>
      </c>
      <c r="F56" s="141" t="s">
        <v>210</v>
      </c>
    </row>
    <row r="57" spans="1:6" hidden="1" x14ac:dyDescent="0.3">
      <c r="A57" s="141" t="s">
        <v>27</v>
      </c>
      <c r="B57" s="142">
        <v>2</v>
      </c>
      <c r="C57" s="142">
        <v>11</v>
      </c>
      <c r="D57" s="142">
        <v>5</v>
      </c>
      <c r="E57" s="141" t="s">
        <v>265</v>
      </c>
      <c r="F57" s="141" t="s">
        <v>185</v>
      </c>
    </row>
    <row r="60" spans="1:6" x14ac:dyDescent="0.3">
      <c r="F60">
        <f>14/110</f>
        <v>0.12727272727272726</v>
      </c>
    </row>
    <row r="61" spans="1:6" x14ac:dyDescent="0.3">
      <c r="F61">
        <f>5/110</f>
        <v>4.5454545454545456E-2</v>
      </c>
    </row>
    <row r="62" spans="1:6" x14ac:dyDescent="0.3">
      <c r="F62">
        <f>23/110</f>
        <v>0.20909090909090908</v>
      </c>
    </row>
  </sheetData>
  <autoFilter ref="A1:F57">
    <filterColumn colId="3">
      <filters>
        <filter val="0"/>
      </filters>
    </filterColumn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workbookViewId="0">
      <selection activeCell="L27" sqref="L27"/>
    </sheetView>
  </sheetViews>
  <sheetFormatPr defaultRowHeight="14.4" x14ac:dyDescent="0.3"/>
  <cols>
    <col min="1" max="1" width="5.77734375" style="16" customWidth="1"/>
    <col min="2" max="2" width="5.33203125" customWidth="1"/>
    <col min="3" max="5" width="8.88671875" style="16"/>
    <col min="6" max="6" width="10.6640625" style="16" customWidth="1"/>
    <col min="7" max="7" width="4.77734375" customWidth="1"/>
    <col min="8" max="8" width="8.88671875" style="16"/>
    <col min="9" max="9" width="13.5546875" style="132" customWidth="1"/>
    <col min="10" max="10" width="5.33203125" customWidth="1"/>
    <col min="11" max="12" width="8.88671875" style="16"/>
    <col min="13" max="13" width="13.44140625" style="16" customWidth="1"/>
    <col min="14" max="14" width="13.6640625" style="16" customWidth="1"/>
    <col min="15" max="15" width="14.44140625" style="16" customWidth="1"/>
  </cols>
  <sheetData>
    <row r="1" spans="1:15" ht="28.8" customHeight="1" x14ac:dyDescent="0.3">
      <c r="A1" s="124" t="s">
        <v>153</v>
      </c>
      <c r="B1" s="125"/>
      <c r="C1" s="125"/>
      <c r="D1" s="125"/>
      <c r="E1" s="125"/>
      <c r="F1" s="126"/>
      <c r="H1" s="124" t="s">
        <v>151</v>
      </c>
      <c r="I1" s="126"/>
      <c r="K1" s="124" t="s">
        <v>173</v>
      </c>
      <c r="L1" s="125"/>
      <c r="M1" s="125"/>
      <c r="N1" s="125"/>
      <c r="O1" s="126"/>
    </row>
    <row r="2" spans="1:15" ht="57.6" customHeight="1" x14ac:dyDescent="0.3">
      <c r="A2" s="129" t="s">
        <v>155</v>
      </c>
      <c r="B2" s="122"/>
      <c r="C2" s="129" t="s">
        <v>169</v>
      </c>
      <c r="D2" s="129" t="s">
        <v>170</v>
      </c>
      <c r="E2" s="129" t="s">
        <v>115</v>
      </c>
      <c r="F2" s="133" t="s">
        <v>171</v>
      </c>
      <c r="H2" s="128" t="s">
        <v>172</v>
      </c>
      <c r="I2" s="130" t="s">
        <v>165</v>
      </c>
      <c r="K2" s="128" t="s">
        <v>152</v>
      </c>
      <c r="L2" s="128" t="s">
        <v>154</v>
      </c>
      <c r="M2" s="128" t="s">
        <v>174</v>
      </c>
      <c r="N2" s="130" t="s">
        <v>175</v>
      </c>
      <c r="O2" s="128" t="s">
        <v>176</v>
      </c>
    </row>
    <row r="3" spans="1:15" ht="13.8" customHeight="1" x14ac:dyDescent="0.3">
      <c r="A3" s="128">
        <v>-8</v>
      </c>
      <c r="B3" s="121" t="s">
        <v>29</v>
      </c>
      <c r="C3" s="128">
        <v>84</v>
      </c>
      <c r="D3" s="128">
        <v>142.4</v>
      </c>
      <c r="E3" s="128">
        <v>226.4</v>
      </c>
      <c r="F3" s="128"/>
      <c r="H3" s="128">
        <v>27.3</v>
      </c>
      <c r="I3" s="128">
        <v>1.3</v>
      </c>
      <c r="K3" s="134">
        <v>0.44</v>
      </c>
      <c r="L3" s="136">
        <v>0.5</v>
      </c>
      <c r="M3" s="134">
        <v>0.46</v>
      </c>
      <c r="N3" s="138">
        <v>3.5000000000000003E-2</v>
      </c>
      <c r="O3" s="128" t="s">
        <v>29</v>
      </c>
    </row>
    <row r="4" spans="1:15" x14ac:dyDescent="0.3">
      <c r="A4" s="128"/>
      <c r="B4" s="121" t="s">
        <v>15</v>
      </c>
      <c r="C4" s="128">
        <v>94</v>
      </c>
      <c r="D4" s="128">
        <v>144.5</v>
      </c>
      <c r="E4" s="128">
        <v>238.5</v>
      </c>
      <c r="F4" s="131">
        <v>12.1</v>
      </c>
      <c r="H4" s="128">
        <v>26</v>
      </c>
      <c r="I4" s="128"/>
      <c r="K4" s="134">
        <v>0.49</v>
      </c>
      <c r="L4" s="134">
        <v>0.48</v>
      </c>
      <c r="M4" s="135">
        <v>0.495</v>
      </c>
      <c r="N4" s="134"/>
      <c r="O4" s="128"/>
    </row>
    <row r="5" spans="1:15" x14ac:dyDescent="0.3">
      <c r="A5" s="128">
        <v>-4.5</v>
      </c>
      <c r="B5" s="121" t="s">
        <v>21</v>
      </c>
      <c r="C5" s="128">
        <v>83</v>
      </c>
      <c r="D5" s="128">
        <v>147.1</v>
      </c>
      <c r="E5" s="128">
        <v>230.2</v>
      </c>
      <c r="F5" s="128"/>
      <c r="H5" s="128">
        <v>-16</v>
      </c>
      <c r="I5" s="128">
        <v>8.6</v>
      </c>
      <c r="K5" s="135">
        <v>0.55000000000000004</v>
      </c>
      <c r="L5" s="137">
        <v>0.56000000000000005</v>
      </c>
      <c r="M5" s="134">
        <v>0.41</v>
      </c>
      <c r="N5" s="138">
        <v>0.15</v>
      </c>
      <c r="O5" s="128" t="s">
        <v>21</v>
      </c>
    </row>
    <row r="6" spans="1:15" x14ac:dyDescent="0.3">
      <c r="A6" s="128"/>
      <c r="B6" s="121" t="s">
        <v>12</v>
      </c>
      <c r="C6" s="128">
        <v>82.1</v>
      </c>
      <c r="D6" s="128">
        <v>150.30000000000001</v>
      </c>
      <c r="E6" s="128">
        <v>232.5</v>
      </c>
      <c r="F6" s="131">
        <v>2.2999999999999998</v>
      </c>
      <c r="H6" s="128">
        <v>-24.7</v>
      </c>
      <c r="I6" s="128"/>
      <c r="K6" s="135">
        <v>0.56000000000000005</v>
      </c>
      <c r="L6" s="135">
        <v>0.27</v>
      </c>
      <c r="M6" s="135">
        <v>0.56000000000000005</v>
      </c>
      <c r="N6" s="134"/>
      <c r="O6" s="128"/>
    </row>
    <row r="7" spans="1:15" x14ac:dyDescent="0.3">
      <c r="A7" s="128">
        <v>-3</v>
      </c>
      <c r="B7" s="121" t="s">
        <v>24</v>
      </c>
      <c r="C7" s="128">
        <v>83</v>
      </c>
      <c r="D7" s="128">
        <v>153.1</v>
      </c>
      <c r="E7" s="128">
        <v>236.1</v>
      </c>
      <c r="F7" s="130">
        <v>22.3</v>
      </c>
      <c r="H7" s="128">
        <v>15.8</v>
      </c>
      <c r="I7" s="128">
        <v>6.9</v>
      </c>
      <c r="K7" s="134">
        <v>0.48</v>
      </c>
      <c r="L7" s="134">
        <v>0.34</v>
      </c>
      <c r="M7" s="134">
        <v>0.45</v>
      </c>
      <c r="N7" s="134"/>
      <c r="O7" s="128"/>
    </row>
    <row r="8" spans="1:15" x14ac:dyDescent="0.3">
      <c r="A8" s="128"/>
      <c r="B8" s="121" t="s">
        <v>28</v>
      </c>
      <c r="C8" s="128">
        <v>74.3</v>
      </c>
      <c r="D8" s="128">
        <v>139.4</v>
      </c>
      <c r="E8" s="128">
        <v>213.8</v>
      </c>
      <c r="F8" s="128"/>
      <c r="H8" s="128">
        <v>8.9</v>
      </c>
      <c r="I8" s="128"/>
      <c r="K8" s="134">
        <v>0.39</v>
      </c>
      <c r="L8" s="134">
        <v>0.42</v>
      </c>
      <c r="M8" s="134">
        <v>0.36499999999999999</v>
      </c>
      <c r="N8" s="139">
        <v>8.5000000000000006E-2</v>
      </c>
      <c r="O8" s="128" t="s">
        <v>28</v>
      </c>
    </row>
    <row r="9" spans="1:15" x14ac:dyDescent="0.3">
      <c r="A9" s="128">
        <v>-1.5</v>
      </c>
      <c r="B9" s="121" t="s">
        <v>18</v>
      </c>
      <c r="C9" s="128">
        <v>92.9</v>
      </c>
      <c r="D9" s="128">
        <v>146</v>
      </c>
      <c r="E9" s="128">
        <v>238.9</v>
      </c>
      <c r="F9" s="128"/>
      <c r="H9" s="128">
        <v>8.6</v>
      </c>
      <c r="I9" s="130">
        <v>33.299999999999997</v>
      </c>
      <c r="K9" s="134">
        <v>0.32</v>
      </c>
      <c r="L9" s="134">
        <v>0.31</v>
      </c>
      <c r="M9" s="134">
        <v>0.35</v>
      </c>
      <c r="N9" s="134"/>
      <c r="O9" s="128"/>
    </row>
    <row r="10" spans="1:15" x14ac:dyDescent="0.3">
      <c r="A10" s="128"/>
      <c r="B10" s="121" t="s">
        <v>38</v>
      </c>
      <c r="C10" s="128">
        <v>88.5</v>
      </c>
      <c r="D10" s="128">
        <v>152.4</v>
      </c>
      <c r="E10" s="128">
        <v>240.9</v>
      </c>
      <c r="F10" s="131">
        <v>2</v>
      </c>
      <c r="H10" s="128">
        <v>-24.7</v>
      </c>
      <c r="I10" s="128"/>
      <c r="K10" s="134">
        <v>0.34</v>
      </c>
      <c r="L10" s="134">
        <v>0.38</v>
      </c>
      <c r="M10" s="134">
        <v>0.32500000000000001</v>
      </c>
      <c r="N10" s="139">
        <v>2.5000000000000001E-2</v>
      </c>
      <c r="O10" s="128" t="s">
        <v>38</v>
      </c>
    </row>
    <row r="11" spans="1:15" x14ac:dyDescent="0.3">
      <c r="A11" s="128">
        <v>-1</v>
      </c>
      <c r="B11" s="121" t="s">
        <v>20</v>
      </c>
      <c r="C11" s="128">
        <v>72.7</v>
      </c>
      <c r="D11" s="128">
        <v>137.9</v>
      </c>
      <c r="E11" s="128">
        <v>210.5</v>
      </c>
      <c r="F11" s="128"/>
      <c r="H11" s="128">
        <v>-4</v>
      </c>
      <c r="I11" s="128">
        <v>13.8</v>
      </c>
      <c r="K11" s="134">
        <v>0.4</v>
      </c>
      <c r="L11" s="134">
        <v>0.3</v>
      </c>
      <c r="M11" s="134">
        <v>0.36</v>
      </c>
      <c r="N11" s="138">
        <v>5.0000000000000001E-3</v>
      </c>
      <c r="O11" s="128" t="s">
        <v>20</v>
      </c>
    </row>
    <row r="12" spans="1:15" x14ac:dyDescent="0.3">
      <c r="A12" s="128"/>
      <c r="B12" s="121" t="s">
        <v>13</v>
      </c>
      <c r="C12" s="128">
        <v>78.8</v>
      </c>
      <c r="D12" s="128">
        <v>136.1</v>
      </c>
      <c r="E12" s="128">
        <v>215</v>
      </c>
      <c r="F12" s="131">
        <v>4.4000000000000004</v>
      </c>
      <c r="H12" s="128">
        <v>-17.7</v>
      </c>
      <c r="I12" s="128"/>
      <c r="K12" s="134">
        <v>0.43</v>
      </c>
      <c r="L12" s="134">
        <v>0.32</v>
      </c>
      <c r="M12" s="134">
        <v>0.36499999999999999</v>
      </c>
      <c r="N12" s="134"/>
      <c r="O12" s="128"/>
    </row>
    <row r="13" spans="1:15" x14ac:dyDescent="0.3">
      <c r="A13" s="128">
        <v>-7</v>
      </c>
      <c r="B13" s="121" t="s">
        <v>6</v>
      </c>
      <c r="C13" s="128">
        <v>93</v>
      </c>
      <c r="D13" s="128">
        <v>153.4</v>
      </c>
      <c r="E13" s="128">
        <v>246.4</v>
      </c>
      <c r="F13" s="130">
        <v>21.9</v>
      </c>
      <c r="H13" s="128">
        <v>-23.9</v>
      </c>
      <c r="I13" s="128"/>
      <c r="K13" s="134">
        <v>0.4</v>
      </c>
      <c r="L13" s="135">
        <v>0.23</v>
      </c>
      <c r="M13" s="134">
        <v>0.40500000000000003</v>
      </c>
      <c r="N13" s="134"/>
      <c r="O13" s="128"/>
    </row>
    <row r="14" spans="1:15" x14ac:dyDescent="0.3">
      <c r="A14" s="128"/>
      <c r="B14" s="121" t="s">
        <v>99</v>
      </c>
      <c r="C14" s="128">
        <v>85.6</v>
      </c>
      <c r="D14" s="128">
        <v>139</v>
      </c>
      <c r="E14" s="128">
        <v>224.6</v>
      </c>
      <c r="F14" s="128"/>
      <c r="H14" s="128">
        <v>-2.2000000000000002</v>
      </c>
      <c r="I14" s="131">
        <v>21.7</v>
      </c>
      <c r="K14" s="134">
        <v>0.4</v>
      </c>
      <c r="L14" s="134">
        <v>0.41</v>
      </c>
      <c r="M14" s="134">
        <v>0.315</v>
      </c>
      <c r="N14" s="139">
        <v>0.09</v>
      </c>
      <c r="O14" s="128" t="s">
        <v>99</v>
      </c>
    </row>
    <row r="15" spans="1:15" x14ac:dyDescent="0.3">
      <c r="A15" s="128">
        <v>-5</v>
      </c>
      <c r="B15" s="121" t="s">
        <v>37</v>
      </c>
      <c r="C15" s="128">
        <v>78.8</v>
      </c>
      <c r="D15" s="128">
        <v>147.30000000000001</v>
      </c>
      <c r="E15" s="128">
        <v>226.1</v>
      </c>
      <c r="F15" s="128">
        <v>6.9</v>
      </c>
      <c r="H15" s="128">
        <v>26.5</v>
      </c>
      <c r="I15" s="130">
        <v>58.7</v>
      </c>
      <c r="K15" s="134">
        <v>0.21</v>
      </c>
      <c r="L15" s="134">
        <v>0.4</v>
      </c>
      <c r="M15" s="134">
        <v>0.31</v>
      </c>
      <c r="N15" s="138">
        <v>0.13500000000000001</v>
      </c>
      <c r="O15" s="128" t="s">
        <v>37</v>
      </c>
    </row>
    <row r="16" spans="1:15" x14ac:dyDescent="0.3">
      <c r="A16" s="128"/>
      <c r="B16" s="121" t="s">
        <v>9</v>
      </c>
      <c r="C16" s="128">
        <v>76.099999999999994</v>
      </c>
      <c r="D16" s="128">
        <v>143.1</v>
      </c>
      <c r="E16" s="128">
        <v>219.2</v>
      </c>
      <c r="F16" s="128"/>
      <c r="H16" s="128">
        <v>-32.200000000000003</v>
      </c>
      <c r="I16" s="128"/>
      <c r="K16" s="134">
        <v>0.49</v>
      </c>
      <c r="L16" s="134">
        <v>0.41</v>
      </c>
      <c r="M16" s="134">
        <v>0.44500000000000001</v>
      </c>
      <c r="N16" s="134"/>
      <c r="O16" s="128"/>
    </row>
    <row r="17" spans="1:15" x14ac:dyDescent="0.3">
      <c r="A17" s="128">
        <v>-3</v>
      </c>
      <c r="B17" s="121" t="s">
        <v>7</v>
      </c>
      <c r="C17" s="128">
        <v>74.7</v>
      </c>
      <c r="D17" s="128">
        <v>141.5</v>
      </c>
      <c r="E17" s="128">
        <v>216.1</v>
      </c>
      <c r="F17" s="128"/>
      <c r="H17" s="128">
        <v>34.5</v>
      </c>
      <c r="I17" s="130">
        <v>39.5</v>
      </c>
      <c r="K17" s="134">
        <v>0.36</v>
      </c>
      <c r="L17" s="134">
        <v>0.47</v>
      </c>
      <c r="M17" s="134">
        <v>0.31</v>
      </c>
      <c r="N17" s="138">
        <v>6.5000000000000002E-2</v>
      </c>
      <c r="O17" s="128" t="s">
        <v>7</v>
      </c>
    </row>
    <row r="18" spans="1:15" x14ac:dyDescent="0.3">
      <c r="A18" s="128"/>
      <c r="B18" s="121" t="s">
        <v>32</v>
      </c>
      <c r="C18" s="128">
        <v>79.2</v>
      </c>
      <c r="D18" s="128">
        <v>142</v>
      </c>
      <c r="E18" s="128">
        <v>221.2</v>
      </c>
      <c r="F18" s="131">
        <v>5</v>
      </c>
      <c r="H18" s="128">
        <v>-5</v>
      </c>
      <c r="I18" s="128"/>
      <c r="K18" s="134">
        <v>0.28000000000000003</v>
      </c>
      <c r="L18" s="135">
        <v>0.26</v>
      </c>
      <c r="M18" s="134">
        <v>0.375</v>
      </c>
      <c r="N18" s="134"/>
      <c r="O18" s="128"/>
    </row>
    <row r="19" spans="1:15" x14ac:dyDescent="0.3">
      <c r="A19" s="128">
        <v>-8.5</v>
      </c>
      <c r="B19" s="121" t="s">
        <v>57</v>
      </c>
      <c r="C19" s="128">
        <v>71.099999999999994</v>
      </c>
      <c r="D19" s="128">
        <v>153.4</v>
      </c>
      <c r="E19" s="128">
        <v>224.5</v>
      </c>
      <c r="F19" s="128"/>
      <c r="H19" s="128">
        <v>5</v>
      </c>
      <c r="I19" s="130">
        <v>37.799999999999997</v>
      </c>
      <c r="K19" s="134">
        <v>0.43</v>
      </c>
      <c r="L19" s="134">
        <v>0.39</v>
      </c>
      <c r="M19" s="134">
        <v>0.38</v>
      </c>
      <c r="N19" s="138">
        <v>7.4999999999999997E-2</v>
      </c>
      <c r="O19" s="128" t="s">
        <v>57</v>
      </c>
    </row>
    <row r="20" spans="1:15" x14ac:dyDescent="0.3">
      <c r="A20" s="128"/>
      <c r="B20" s="121" t="s">
        <v>25</v>
      </c>
      <c r="C20" s="128">
        <v>88.8</v>
      </c>
      <c r="D20" s="128">
        <v>146</v>
      </c>
      <c r="E20" s="128">
        <v>234.8</v>
      </c>
      <c r="F20" s="131">
        <v>10.4</v>
      </c>
      <c r="H20" s="128">
        <v>-32.799999999999997</v>
      </c>
      <c r="I20" s="128"/>
      <c r="K20" s="135">
        <v>0.52</v>
      </c>
      <c r="L20" s="134">
        <v>0.33</v>
      </c>
      <c r="M20" s="134">
        <v>0.45500000000000002</v>
      </c>
      <c r="N20" s="134"/>
      <c r="O20" s="128"/>
    </row>
    <row r="21" spans="1:15" x14ac:dyDescent="0.3">
      <c r="A21" s="128">
        <v>-2</v>
      </c>
      <c r="B21" s="121" t="s">
        <v>16</v>
      </c>
      <c r="C21" s="128">
        <v>69.900000000000006</v>
      </c>
      <c r="D21" s="128">
        <v>151.9</v>
      </c>
      <c r="E21" s="128">
        <v>221.8</v>
      </c>
      <c r="F21" s="128">
        <v>3.2</v>
      </c>
      <c r="H21" s="128">
        <v>7.3</v>
      </c>
      <c r="I21" s="128">
        <v>8.8000000000000007</v>
      </c>
      <c r="K21" s="134">
        <v>0.43</v>
      </c>
      <c r="L21" s="135">
        <v>0.28000000000000003</v>
      </c>
      <c r="M21" s="134">
        <v>0.36</v>
      </c>
      <c r="N21" s="134"/>
      <c r="O21" s="128"/>
    </row>
    <row r="22" spans="1:15" x14ac:dyDescent="0.3">
      <c r="A22" s="128"/>
      <c r="B22" s="121" t="s">
        <v>100</v>
      </c>
      <c r="C22" s="128">
        <v>71</v>
      </c>
      <c r="D22" s="128">
        <v>147.5</v>
      </c>
      <c r="E22" s="128">
        <v>218.6</v>
      </c>
      <c r="F22" s="128"/>
      <c r="H22" s="128">
        <v>-1.5</v>
      </c>
      <c r="I22" s="128"/>
      <c r="K22" s="134">
        <v>0.3</v>
      </c>
      <c r="L22" s="135">
        <v>0.28999999999999998</v>
      </c>
      <c r="M22" s="134">
        <v>0.28999999999999998</v>
      </c>
      <c r="N22" s="139">
        <v>7.0000000000000007E-2</v>
      </c>
      <c r="O22" s="128" t="s">
        <v>100</v>
      </c>
    </row>
    <row r="23" spans="1:15" x14ac:dyDescent="0.3">
      <c r="A23" s="128">
        <v>-6</v>
      </c>
      <c r="B23" s="121" t="s">
        <v>22</v>
      </c>
      <c r="C23" s="128">
        <v>91.7</v>
      </c>
      <c r="D23" s="128">
        <v>146.9</v>
      </c>
      <c r="E23" s="128">
        <v>238.6</v>
      </c>
      <c r="F23" s="128">
        <v>16.600000000000001</v>
      </c>
      <c r="H23" s="128">
        <v>-19.8</v>
      </c>
      <c r="I23" s="128"/>
      <c r="K23" s="134">
        <v>0.45</v>
      </c>
      <c r="L23" s="135">
        <v>0.27</v>
      </c>
      <c r="M23" s="134">
        <v>0.45500000000000002</v>
      </c>
      <c r="N23" s="134"/>
      <c r="O23" s="128"/>
    </row>
    <row r="24" spans="1:15" x14ac:dyDescent="0.3">
      <c r="A24" s="128"/>
      <c r="B24" s="121" t="s">
        <v>101</v>
      </c>
      <c r="C24" s="128">
        <v>83.1</v>
      </c>
      <c r="D24" s="128">
        <v>139</v>
      </c>
      <c r="E24" s="128">
        <v>222</v>
      </c>
      <c r="F24" s="128"/>
      <c r="H24" s="128">
        <v>-10.4</v>
      </c>
      <c r="I24" s="131">
        <v>9.4</v>
      </c>
      <c r="K24" s="134">
        <v>0.32</v>
      </c>
      <c r="L24" s="134">
        <v>0.46</v>
      </c>
      <c r="M24" s="134">
        <v>0.29499999999999998</v>
      </c>
      <c r="N24" s="139">
        <v>0.16</v>
      </c>
      <c r="O24" s="128" t="s">
        <v>101</v>
      </c>
    </row>
    <row r="25" spans="1:15" x14ac:dyDescent="0.3">
      <c r="A25" s="128">
        <v>-3</v>
      </c>
      <c r="B25" s="121" t="s">
        <v>27</v>
      </c>
      <c r="C25" s="128">
        <v>83.5</v>
      </c>
      <c r="D25" s="128">
        <v>142.80000000000001</v>
      </c>
      <c r="E25" s="128">
        <v>226.3</v>
      </c>
      <c r="F25" s="128">
        <v>9.4</v>
      </c>
      <c r="H25" s="128">
        <v>22.9</v>
      </c>
      <c r="I25" s="128"/>
      <c r="K25" s="134">
        <v>0.28999999999999998</v>
      </c>
      <c r="L25" s="134">
        <v>0.38</v>
      </c>
      <c r="M25" s="134">
        <v>0.39</v>
      </c>
      <c r="N25" s="134"/>
      <c r="O25" s="128"/>
    </row>
    <row r="26" spans="1:15" x14ac:dyDescent="0.3">
      <c r="A26" s="128"/>
      <c r="B26" s="121" t="s">
        <v>8</v>
      </c>
      <c r="C26" s="128">
        <v>62.9</v>
      </c>
      <c r="D26" s="128">
        <v>154</v>
      </c>
      <c r="E26" s="128">
        <v>216.9</v>
      </c>
      <c r="F26" s="128"/>
      <c r="H26" s="128">
        <v>47.7</v>
      </c>
      <c r="I26" s="131">
        <v>24.7</v>
      </c>
      <c r="K26" s="134">
        <v>0.31</v>
      </c>
      <c r="L26" s="134">
        <v>0.49</v>
      </c>
      <c r="M26" s="134">
        <v>0.34499999999999997</v>
      </c>
      <c r="N26" s="139">
        <v>4.4999999999999998E-2</v>
      </c>
      <c r="O26" s="128" t="s">
        <v>8</v>
      </c>
    </row>
    <row r="27" spans="1:15" x14ac:dyDescent="0.3">
      <c r="A27" s="128">
        <v>-7</v>
      </c>
      <c r="B27" s="121" t="s">
        <v>23</v>
      </c>
      <c r="C27" s="128">
        <v>83.8</v>
      </c>
      <c r="D27" s="128">
        <v>154.5</v>
      </c>
      <c r="E27" s="128">
        <v>238.3</v>
      </c>
      <c r="F27" s="128">
        <v>8.1999999999999993</v>
      </c>
      <c r="H27" s="128">
        <v>-10.1</v>
      </c>
      <c r="I27" s="128">
        <v>13.3</v>
      </c>
      <c r="K27" s="135">
        <v>0.54</v>
      </c>
      <c r="L27" s="137">
        <v>0.5</v>
      </c>
      <c r="M27" s="134">
        <v>0.47</v>
      </c>
      <c r="N27" s="138">
        <v>4.4999999999999998E-2</v>
      </c>
      <c r="O27" s="128" t="s">
        <v>23</v>
      </c>
    </row>
    <row r="28" spans="1:15" x14ac:dyDescent="0.3">
      <c r="A28" s="128"/>
      <c r="B28" s="121" t="s">
        <v>30</v>
      </c>
      <c r="C28" s="128">
        <v>80.2</v>
      </c>
      <c r="D28" s="128">
        <v>149.9</v>
      </c>
      <c r="E28" s="128">
        <v>230.1</v>
      </c>
      <c r="F28" s="128"/>
      <c r="H28" s="128">
        <v>-23.4</v>
      </c>
      <c r="I28" s="128"/>
      <c r="K28" s="135">
        <v>0.53</v>
      </c>
      <c r="L28" s="134">
        <v>0.4</v>
      </c>
      <c r="M28" s="135">
        <v>0.51500000000000001</v>
      </c>
      <c r="N28" s="134"/>
      <c r="O28" s="128"/>
    </row>
  </sheetData>
  <mergeCells count="3">
    <mergeCell ref="H1:I1"/>
    <mergeCell ref="K1:O1"/>
    <mergeCell ref="A1:F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topLeftCell="A3" workbookViewId="0">
      <selection activeCell="A111" sqref="A111"/>
    </sheetView>
  </sheetViews>
  <sheetFormatPr defaultRowHeight="14.4" x14ac:dyDescent="0.3"/>
  <cols>
    <col min="1" max="1" width="18.6640625" customWidth="1"/>
    <col min="3" max="3" width="10.44140625" customWidth="1"/>
    <col min="4" max="4" width="12.109375" customWidth="1"/>
  </cols>
  <sheetData>
    <row r="1" spans="1:6" ht="57.6" x14ac:dyDescent="0.3">
      <c r="A1" s="143" t="s">
        <v>266</v>
      </c>
      <c r="B1" s="143" t="s">
        <v>267</v>
      </c>
      <c r="C1" s="143" t="s">
        <v>268</v>
      </c>
      <c r="D1" s="143" t="s">
        <v>269</v>
      </c>
      <c r="E1" s="143" t="s">
        <v>270</v>
      </c>
      <c r="F1" s="143" t="s">
        <v>271</v>
      </c>
    </row>
    <row r="2" spans="1:6" x14ac:dyDescent="0.3">
      <c r="A2" s="121" t="s">
        <v>29</v>
      </c>
      <c r="B2" s="121">
        <v>87.71</v>
      </c>
      <c r="C2" s="121">
        <v>0.28999999999999998</v>
      </c>
      <c r="D2" s="121">
        <v>53.75</v>
      </c>
      <c r="E2" s="121">
        <v>20.66</v>
      </c>
      <c r="F2" s="121">
        <v>2.16</v>
      </c>
    </row>
    <row r="3" spans="1:6" x14ac:dyDescent="0.3">
      <c r="A3" s="149">
        <v>8</v>
      </c>
      <c r="B3" s="121"/>
      <c r="C3" s="121"/>
      <c r="D3" s="121"/>
      <c r="E3" s="121"/>
      <c r="F3" s="121"/>
    </row>
    <row r="4" spans="1:6" x14ac:dyDescent="0.3">
      <c r="A4" s="121" t="s">
        <v>15</v>
      </c>
      <c r="B4" s="121">
        <v>85.37</v>
      </c>
      <c r="C4" s="121"/>
      <c r="D4" s="121">
        <v>51</v>
      </c>
      <c r="E4" s="121">
        <v>23.21</v>
      </c>
      <c r="F4" s="121">
        <v>1.72</v>
      </c>
    </row>
    <row r="5" spans="1:6" ht="28.8" x14ac:dyDescent="0.3">
      <c r="A5" s="121" t="s">
        <v>272</v>
      </c>
      <c r="B5" s="121">
        <v>2.34</v>
      </c>
      <c r="C5" s="121"/>
      <c r="D5" s="121">
        <v>2.75</v>
      </c>
      <c r="E5" s="121">
        <v>-2.5499999999999998</v>
      </c>
      <c r="F5" s="121">
        <v>0.45</v>
      </c>
    </row>
    <row r="6" spans="1:6" ht="28.8" x14ac:dyDescent="0.3">
      <c r="A6" s="127" t="s">
        <v>273</v>
      </c>
      <c r="B6" s="144" t="s">
        <v>274</v>
      </c>
      <c r="C6" s="145"/>
      <c r="D6" s="127" t="s">
        <v>275</v>
      </c>
      <c r="E6" s="127"/>
      <c r="F6" s="121"/>
    </row>
    <row r="10" spans="1:6" ht="57.6" x14ac:dyDescent="0.3">
      <c r="A10" s="143" t="s">
        <v>266</v>
      </c>
      <c r="B10" s="143" t="s">
        <v>267</v>
      </c>
      <c r="C10" s="143" t="s">
        <v>268</v>
      </c>
      <c r="D10" s="143" t="s">
        <v>269</v>
      </c>
      <c r="E10" s="143" t="s">
        <v>270</v>
      </c>
      <c r="F10" s="143" t="s">
        <v>271</v>
      </c>
    </row>
    <row r="11" spans="1:6" x14ac:dyDescent="0.3">
      <c r="A11" s="121" t="s">
        <v>21</v>
      </c>
      <c r="B11" s="121">
        <v>76.069999999999993</v>
      </c>
      <c r="C11" s="121">
        <v>0.39</v>
      </c>
      <c r="D11" s="121">
        <v>52.86</v>
      </c>
      <c r="E11" s="121">
        <v>19.61</v>
      </c>
      <c r="F11" s="121">
        <v>1.96</v>
      </c>
    </row>
    <row r="12" spans="1:6" x14ac:dyDescent="0.3">
      <c r="A12" s="149">
        <v>4.5</v>
      </c>
      <c r="B12" s="121"/>
      <c r="C12" s="121"/>
      <c r="D12" s="121"/>
      <c r="E12" s="121"/>
      <c r="F12" s="121"/>
    </row>
    <row r="13" spans="1:6" x14ac:dyDescent="0.3">
      <c r="A13" s="121" t="s">
        <v>12</v>
      </c>
      <c r="B13" s="121">
        <v>74.319999999999993</v>
      </c>
      <c r="C13" s="121"/>
      <c r="D13" s="121">
        <v>51.64</v>
      </c>
      <c r="E13" s="121">
        <v>19.46</v>
      </c>
      <c r="F13" s="121">
        <v>2.17</v>
      </c>
    </row>
    <row r="14" spans="1:6" ht="28.8" x14ac:dyDescent="0.3">
      <c r="A14" s="121" t="s">
        <v>272</v>
      </c>
      <c r="B14" s="121">
        <v>1.74</v>
      </c>
      <c r="C14" s="121"/>
      <c r="D14" s="121">
        <v>1.21</v>
      </c>
      <c r="E14" s="121">
        <v>0.15</v>
      </c>
      <c r="F14" s="121">
        <v>-0.21</v>
      </c>
    </row>
    <row r="15" spans="1:6" ht="28.8" x14ac:dyDescent="0.3">
      <c r="A15" s="127" t="s">
        <v>273</v>
      </c>
      <c r="B15" s="144" t="s">
        <v>276</v>
      </c>
      <c r="C15" s="145"/>
      <c r="D15" s="127" t="s">
        <v>275</v>
      </c>
      <c r="E15" s="127"/>
      <c r="F15" s="121"/>
    </row>
    <row r="19" spans="1:6" ht="57.6" x14ac:dyDescent="0.3">
      <c r="A19" s="143" t="s">
        <v>266</v>
      </c>
      <c r="B19" s="143" t="s">
        <v>267</v>
      </c>
      <c r="C19" s="143" t="s">
        <v>268</v>
      </c>
      <c r="D19" s="143" t="s">
        <v>269</v>
      </c>
      <c r="E19" s="143" t="s">
        <v>270</v>
      </c>
      <c r="F19" s="143" t="s">
        <v>271</v>
      </c>
    </row>
    <row r="20" spans="1:6" x14ac:dyDescent="0.3">
      <c r="A20" s="121" t="s">
        <v>24</v>
      </c>
      <c r="B20" s="121">
        <v>79.31</v>
      </c>
      <c r="C20" s="121">
        <v>-1.26</v>
      </c>
      <c r="D20" s="121">
        <v>49</v>
      </c>
      <c r="E20" s="121">
        <v>20.59</v>
      </c>
      <c r="F20" s="121">
        <v>2.21</v>
      </c>
    </row>
    <row r="21" spans="1:6" x14ac:dyDescent="0.3">
      <c r="A21" s="149">
        <v>3</v>
      </c>
      <c r="B21" s="121"/>
      <c r="C21" s="121"/>
      <c r="D21" s="121"/>
      <c r="E21" s="121"/>
      <c r="F21" s="121"/>
    </row>
    <row r="22" spans="1:6" x14ac:dyDescent="0.3">
      <c r="A22" s="121" t="s">
        <v>28</v>
      </c>
      <c r="B22" s="121">
        <v>83.1</v>
      </c>
      <c r="C22" s="121"/>
      <c r="D22" s="121">
        <v>53.86</v>
      </c>
      <c r="E22" s="121">
        <v>15.98</v>
      </c>
      <c r="F22" s="121">
        <v>2.89</v>
      </c>
    </row>
    <row r="23" spans="1:6" ht="28.8" x14ac:dyDescent="0.3">
      <c r="A23" s="121" t="s">
        <v>272</v>
      </c>
      <c r="B23" s="121">
        <v>-3.79</v>
      </c>
      <c r="C23" s="121"/>
      <c r="D23" s="121">
        <v>-4.8600000000000003</v>
      </c>
      <c r="E23" s="121">
        <v>4.6100000000000003</v>
      </c>
      <c r="F23" s="121">
        <v>-0.68</v>
      </c>
    </row>
    <row r="24" spans="1:6" ht="28.8" x14ac:dyDescent="0.3">
      <c r="A24" s="146" t="s">
        <v>273</v>
      </c>
      <c r="B24" s="147" t="s">
        <v>277</v>
      </c>
      <c r="C24" s="148"/>
      <c r="D24" s="146" t="s">
        <v>275</v>
      </c>
      <c r="E24" s="146" t="s">
        <v>278</v>
      </c>
      <c r="F24" s="123"/>
    </row>
    <row r="28" spans="1:6" ht="57.6" x14ac:dyDescent="0.3">
      <c r="A28" s="143" t="s">
        <v>266</v>
      </c>
      <c r="B28" s="143" t="s">
        <v>267</v>
      </c>
      <c r="C28" s="143" t="s">
        <v>268</v>
      </c>
      <c r="D28" s="143" t="s">
        <v>269</v>
      </c>
      <c r="E28" s="143" t="s">
        <v>270</v>
      </c>
      <c r="F28" s="143" t="s">
        <v>271</v>
      </c>
    </row>
    <row r="29" spans="1:6" x14ac:dyDescent="0.3">
      <c r="A29" s="121" t="s">
        <v>18</v>
      </c>
      <c r="B29" s="121">
        <v>86.73</v>
      </c>
      <c r="C29" s="121">
        <v>6.41</v>
      </c>
      <c r="D29" s="121">
        <v>58.9</v>
      </c>
      <c r="E29" s="121">
        <v>18.95</v>
      </c>
      <c r="F29" s="121">
        <v>2.14</v>
      </c>
    </row>
    <row r="30" spans="1:6" x14ac:dyDescent="0.3">
      <c r="A30" s="149">
        <v>1.5</v>
      </c>
      <c r="B30" s="121"/>
      <c r="C30" s="121"/>
      <c r="D30" s="121"/>
      <c r="E30" s="121"/>
      <c r="F30" s="121"/>
    </row>
    <row r="31" spans="1:6" x14ac:dyDescent="0.3">
      <c r="A31" s="121" t="s">
        <v>38</v>
      </c>
      <c r="B31" s="121">
        <v>77.12</v>
      </c>
      <c r="C31" s="121"/>
      <c r="D31" s="121">
        <v>51.94</v>
      </c>
      <c r="E31" s="121">
        <v>19.84</v>
      </c>
      <c r="F31" s="121">
        <v>2.5099999999999998</v>
      </c>
    </row>
    <row r="32" spans="1:6" ht="28.8" x14ac:dyDescent="0.3">
      <c r="A32" s="121" t="s">
        <v>272</v>
      </c>
      <c r="B32" s="121">
        <v>9.61</v>
      </c>
      <c r="C32" s="121"/>
      <c r="D32" s="121">
        <v>6.96</v>
      </c>
      <c r="E32" s="121">
        <v>-0.89</v>
      </c>
      <c r="F32" s="121">
        <v>-0.37</v>
      </c>
    </row>
    <row r="33" spans="1:6" ht="28.8" x14ac:dyDescent="0.3">
      <c r="A33" s="146" t="s">
        <v>273</v>
      </c>
      <c r="B33" s="147" t="s">
        <v>279</v>
      </c>
      <c r="C33" s="148"/>
      <c r="D33" s="146" t="s">
        <v>275</v>
      </c>
      <c r="E33" s="146" t="s">
        <v>278</v>
      </c>
      <c r="F33" s="123"/>
    </row>
    <row r="37" spans="1:6" ht="57.6" x14ac:dyDescent="0.3">
      <c r="A37" s="143" t="s">
        <v>266</v>
      </c>
      <c r="B37" s="143" t="s">
        <v>267</v>
      </c>
      <c r="C37" s="143" t="s">
        <v>268</v>
      </c>
      <c r="D37" s="143" t="s">
        <v>269</v>
      </c>
      <c r="E37" s="143" t="s">
        <v>270</v>
      </c>
      <c r="F37" s="143" t="s">
        <v>271</v>
      </c>
    </row>
    <row r="38" spans="1:6" x14ac:dyDescent="0.3">
      <c r="A38" s="121" t="s">
        <v>20</v>
      </c>
      <c r="B38" s="121">
        <v>76.92</v>
      </c>
      <c r="C38" s="121">
        <v>-0.06</v>
      </c>
      <c r="D38" s="121">
        <v>50.58</v>
      </c>
      <c r="E38" s="121">
        <v>18.79</v>
      </c>
      <c r="F38" s="121">
        <v>2.0299999999999998</v>
      </c>
    </row>
    <row r="39" spans="1:6" x14ac:dyDescent="0.3">
      <c r="A39" s="149">
        <v>1</v>
      </c>
      <c r="B39" s="121"/>
      <c r="C39" s="121"/>
      <c r="D39" s="121"/>
      <c r="E39" s="121"/>
      <c r="F39" s="121"/>
    </row>
    <row r="40" spans="1:6" x14ac:dyDescent="0.3">
      <c r="A40" s="121" t="s">
        <v>13</v>
      </c>
      <c r="B40" s="121">
        <v>76.98</v>
      </c>
      <c r="C40" s="121"/>
      <c r="D40" s="121">
        <v>52</v>
      </c>
      <c r="E40" s="121">
        <v>17.87</v>
      </c>
      <c r="F40" s="121">
        <v>1.46</v>
      </c>
    </row>
    <row r="41" spans="1:6" ht="28.8" x14ac:dyDescent="0.3">
      <c r="A41" s="121" t="s">
        <v>272</v>
      </c>
      <c r="B41" s="121">
        <v>-0.06</v>
      </c>
      <c r="C41" s="121"/>
      <c r="D41" s="121">
        <v>-1.42</v>
      </c>
      <c r="E41" s="121">
        <v>0.92</v>
      </c>
      <c r="F41" s="121">
        <v>0.57999999999999996</v>
      </c>
    </row>
    <row r="42" spans="1:6" ht="28.8" x14ac:dyDescent="0.3">
      <c r="A42" s="146" t="s">
        <v>273</v>
      </c>
      <c r="B42" s="147" t="s">
        <v>280</v>
      </c>
      <c r="C42" s="148"/>
      <c r="D42" s="146" t="s">
        <v>275</v>
      </c>
      <c r="E42" s="146" t="s">
        <v>278</v>
      </c>
      <c r="F42" s="123"/>
    </row>
    <row r="46" spans="1:6" ht="57.6" x14ac:dyDescent="0.3">
      <c r="A46" s="143" t="s">
        <v>266</v>
      </c>
      <c r="B46" s="143" t="s">
        <v>267</v>
      </c>
      <c r="C46" s="143" t="s">
        <v>268</v>
      </c>
      <c r="D46" s="143" t="s">
        <v>269</v>
      </c>
      <c r="E46" s="143" t="s">
        <v>270</v>
      </c>
      <c r="F46" s="143" t="s">
        <v>271</v>
      </c>
    </row>
    <row r="47" spans="1:6" x14ac:dyDescent="0.3">
      <c r="A47" s="121" t="s">
        <v>6</v>
      </c>
      <c r="B47" s="121">
        <v>81.83</v>
      </c>
      <c r="C47" s="121">
        <v>0.06</v>
      </c>
      <c r="D47" s="121">
        <v>54.99</v>
      </c>
      <c r="E47" s="121">
        <v>21.02</v>
      </c>
      <c r="F47" s="121">
        <v>2.46</v>
      </c>
    </row>
    <row r="48" spans="1:6" x14ac:dyDescent="0.3">
      <c r="A48" s="149">
        <v>7</v>
      </c>
      <c r="B48" s="121"/>
      <c r="C48" s="121"/>
      <c r="D48" s="121"/>
      <c r="E48" s="121"/>
      <c r="F48" s="121"/>
    </row>
    <row r="49" spans="1:6" x14ac:dyDescent="0.3">
      <c r="A49" s="121" t="s">
        <v>99</v>
      </c>
      <c r="B49" s="121">
        <v>81.39</v>
      </c>
      <c r="C49" s="121"/>
      <c r="D49" s="121">
        <v>55.64</v>
      </c>
      <c r="E49" s="121">
        <v>20.309999999999999</v>
      </c>
      <c r="F49" s="121">
        <v>2.14</v>
      </c>
    </row>
    <row r="50" spans="1:6" ht="28.8" x14ac:dyDescent="0.3">
      <c r="A50" s="121" t="s">
        <v>272</v>
      </c>
      <c r="B50" s="121">
        <v>0.43</v>
      </c>
      <c r="C50" s="121"/>
      <c r="D50" s="121">
        <v>-0.65</v>
      </c>
      <c r="E50" s="121">
        <v>0.71</v>
      </c>
      <c r="F50" s="121">
        <v>0.33</v>
      </c>
    </row>
    <row r="51" spans="1:6" ht="28.8" x14ac:dyDescent="0.3">
      <c r="A51" s="127" t="s">
        <v>273</v>
      </c>
      <c r="B51" s="144" t="s">
        <v>281</v>
      </c>
      <c r="C51" s="145"/>
      <c r="D51" s="127" t="s">
        <v>275</v>
      </c>
      <c r="E51" s="127"/>
      <c r="F51" s="121"/>
    </row>
    <row r="55" spans="1:6" ht="57.6" x14ac:dyDescent="0.3">
      <c r="A55" s="143" t="s">
        <v>266</v>
      </c>
      <c r="B55" s="143" t="s">
        <v>267</v>
      </c>
      <c r="C55" s="143" t="s">
        <v>268</v>
      </c>
      <c r="D55" s="143" t="s">
        <v>269</v>
      </c>
      <c r="E55" s="143" t="s">
        <v>270</v>
      </c>
      <c r="F55" s="143" t="s">
        <v>271</v>
      </c>
    </row>
    <row r="56" spans="1:6" x14ac:dyDescent="0.3">
      <c r="A56" s="121" t="s">
        <v>37</v>
      </c>
      <c r="B56" s="121">
        <v>97.38</v>
      </c>
      <c r="C56" s="121">
        <v>3.79</v>
      </c>
      <c r="D56" s="121">
        <v>52.29</v>
      </c>
      <c r="E56" s="121">
        <v>25.25</v>
      </c>
      <c r="F56" s="121">
        <v>2.76</v>
      </c>
    </row>
    <row r="57" spans="1:6" x14ac:dyDescent="0.3">
      <c r="A57" s="149">
        <v>5</v>
      </c>
      <c r="B57" s="121"/>
      <c r="C57" s="121"/>
      <c r="D57" s="121"/>
      <c r="E57" s="121"/>
      <c r="F57" s="121"/>
    </row>
    <row r="58" spans="1:6" x14ac:dyDescent="0.3">
      <c r="A58" s="121" t="s">
        <v>9</v>
      </c>
      <c r="B58" s="121">
        <v>78.400000000000006</v>
      </c>
      <c r="C58" s="121"/>
      <c r="D58" s="121">
        <v>48.21</v>
      </c>
      <c r="E58" s="121">
        <v>18.32</v>
      </c>
      <c r="F58" s="121">
        <v>0.77</v>
      </c>
    </row>
    <row r="59" spans="1:6" ht="28.8" x14ac:dyDescent="0.3">
      <c r="A59" s="121" t="s">
        <v>272</v>
      </c>
      <c r="B59" s="121">
        <v>18.97</v>
      </c>
      <c r="C59" s="121"/>
      <c r="D59" s="121">
        <v>4.07</v>
      </c>
      <c r="E59" s="121">
        <v>6.93</v>
      </c>
      <c r="F59" s="121">
        <v>1.99</v>
      </c>
    </row>
    <row r="60" spans="1:6" ht="28.8" x14ac:dyDescent="0.3">
      <c r="A60" s="146" t="s">
        <v>273</v>
      </c>
      <c r="B60" s="147" t="s">
        <v>282</v>
      </c>
      <c r="C60" s="148"/>
      <c r="D60" s="146" t="s">
        <v>275</v>
      </c>
      <c r="E60" s="146" t="s">
        <v>278</v>
      </c>
      <c r="F60" s="123"/>
    </row>
    <row r="64" spans="1:6" ht="57.6" x14ac:dyDescent="0.3">
      <c r="A64" s="143" t="s">
        <v>266</v>
      </c>
      <c r="B64" s="143" t="s">
        <v>267</v>
      </c>
      <c r="C64" s="143" t="s">
        <v>268</v>
      </c>
      <c r="D64" s="143" t="s">
        <v>269</v>
      </c>
      <c r="E64" s="143" t="s">
        <v>270</v>
      </c>
      <c r="F64" s="143" t="s">
        <v>271</v>
      </c>
    </row>
    <row r="65" spans="1:6" x14ac:dyDescent="0.3">
      <c r="A65" s="121" t="s">
        <v>7</v>
      </c>
      <c r="B65" s="121">
        <v>78.53</v>
      </c>
      <c r="C65" s="121">
        <v>-0.17</v>
      </c>
      <c r="D65" s="121">
        <v>54.43</v>
      </c>
      <c r="E65" s="121">
        <v>19.600000000000001</v>
      </c>
      <c r="F65" s="121">
        <v>2.14</v>
      </c>
    </row>
    <row r="66" spans="1:6" x14ac:dyDescent="0.3">
      <c r="A66" s="149">
        <v>3</v>
      </c>
      <c r="B66" s="121"/>
      <c r="C66" s="121"/>
      <c r="D66" s="121"/>
      <c r="E66" s="121"/>
      <c r="F66" s="121"/>
    </row>
    <row r="67" spans="1:6" x14ac:dyDescent="0.3">
      <c r="A67" s="121" t="s">
        <v>32</v>
      </c>
      <c r="B67" s="121">
        <v>79.05</v>
      </c>
      <c r="C67" s="121"/>
      <c r="D67" s="121">
        <v>52.93</v>
      </c>
      <c r="E67" s="121">
        <v>21.54</v>
      </c>
      <c r="F67" s="121">
        <v>2.4700000000000002</v>
      </c>
    </row>
    <row r="68" spans="1:6" ht="28.8" x14ac:dyDescent="0.3">
      <c r="A68" s="121" t="s">
        <v>272</v>
      </c>
      <c r="B68" s="121">
        <v>-0.52</v>
      </c>
      <c r="C68" s="121"/>
      <c r="D68" s="121">
        <v>1.5</v>
      </c>
      <c r="E68" s="121">
        <v>-1.94</v>
      </c>
      <c r="F68" s="121">
        <v>-0.33</v>
      </c>
    </row>
    <row r="69" spans="1:6" ht="28.8" x14ac:dyDescent="0.3">
      <c r="A69" s="146" t="s">
        <v>273</v>
      </c>
      <c r="B69" s="147" t="s">
        <v>283</v>
      </c>
      <c r="C69" s="148"/>
      <c r="D69" s="146" t="s">
        <v>275</v>
      </c>
      <c r="E69" s="146" t="s">
        <v>278</v>
      </c>
      <c r="F69" s="123"/>
    </row>
    <row r="73" spans="1:6" ht="57.6" x14ac:dyDescent="0.3">
      <c r="A73" s="143" t="s">
        <v>266</v>
      </c>
      <c r="B73" s="143" t="s">
        <v>267</v>
      </c>
      <c r="C73" s="143" t="s">
        <v>268</v>
      </c>
      <c r="D73" s="143" t="s">
        <v>269</v>
      </c>
      <c r="E73" s="143" t="s">
        <v>270</v>
      </c>
      <c r="F73" s="143" t="s">
        <v>271</v>
      </c>
    </row>
    <row r="74" spans="1:6" x14ac:dyDescent="0.3">
      <c r="A74" s="121" t="s">
        <v>57</v>
      </c>
      <c r="B74" s="121">
        <v>79.61</v>
      </c>
      <c r="C74" s="121">
        <v>0.8</v>
      </c>
      <c r="D74" s="121">
        <v>51.82</v>
      </c>
      <c r="E74" s="121">
        <v>22.23</v>
      </c>
      <c r="F74" s="121">
        <v>1.53</v>
      </c>
    </row>
    <row r="75" spans="1:6" x14ac:dyDescent="0.3">
      <c r="A75" s="149">
        <v>8.5</v>
      </c>
      <c r="B75" s="121"/>
      <c r="C75" s="121"/>
      <c r="D75" s="121"/>
      <c r="E75" s="121"/>
      <c r="F75" s="121"/>
    </row>
    <row r="76" spans="1:6" x14ac:dyDescent="0.3">
      <c r="A76" s="121" t="s">
        <v>25</v>
      </c>
      <c r="B76" s="121">
        <v>72.790000000000006</v>
      </c>
      <c r="C76" s="121"/>
      <c r="D76" s="121">
        <v>50.32</v>
      </c>
      <c r="E76" s="121">
        <v>19.489999999999998</v>
      </c>
      <c r="F76" s="121">
        <v>0.99</v>
      </c>
    </row>
    <row r="77" spans="1:6" ht="28.8" x14ac:dyDescent="0.3">
      <c r="A77" s="121" t="s">
        <v>272</v>
      </c>
      <c r="B77" s="121">
        <v>6.82</v>
      </c>
      <c r="C77" s="121"/>
      <c r="D77" s="121">
        <v>1.5</v>
      </c>
      <c r="E77" s="121">
        <v>2.74</v>
      </c>
      <c r="F77" s="121">
        <v>0.54</v>
      </c>
    </row>
    <row r="78" spans="1:6" ht="28.8" x14ac:dyDescent="0.3">
      <c r="A78" s="127" t="s">
        <v>273</v>
      </c>
      <c r="B78" s="144" t="s">
        <v>284</v>
      </c>
      <c r="C78" s="145"/>
      <c r="D78" s="127" t="s">
        <v>275</v>
      </c>
      <c r="E78" s="127"/>
      <c r="F78" s="121"/>
    </row>
    <row r="82" spans="1:6" ht="57.6" x14ac:dyDescent="0.3">
      <c r="A82" s="143" t="s">
        <v>266</v>
      </c>
      <c r="B82" s="143" t="s">
        <v>267</v>
      </c>
      <c r="C82" s="143" t="s">
        <v>268</v>
      </c>
      <c r="D82" s="143" t="s">
        <v>269</v>
      </c>
      <c r="E82" s="143" t="s">
        <v>270</v>
      </c>
      <c r="F82" s="143" t="s">
        <v>271</v>
      </c>
    </row>
    <row r="83" spans="1:6" x14ac:dyDescent="0.3">
      <c r="A83" s="121" t="s">
        <v>16</v>
      </c>
      <c r="B83" s="121">
        <v>90.01</v>
      </c>
      <c r="C83" s="121">
        <v>4.16</v>
      </c>
      <c r="D83" s="121">
        <v>52.92</v>
      </c>
      <c r="E83" s="121">
        <v>19.25</v>
      </c>
      <c r="F83" s="121">
        <v>2.12</v>
      </c>
    </row>
    <row r="84" spans="1:6" x14ac:dyDescent="0.3">
      <c r="A84" s="149">
        <v>2</v>
      </c>
      <c r="B84" s="121"/>
      <c r="C84" s="121"/>
      <c r="D84" s="121"/>
      <c r="E84" s="121"/>
      <c r="F84" s="121"/>
    </row>
    <row r="85" spans="1:6" x14ac:dyDescent="0.3">
      <c r="A85" s="121" t="s">
        <v>100</v>
      </c>
      <c r="B85" s="121">
        <v>81.69</v>
      </c>
      <c r="C85" s="121"/>
      <c r="D85" s="121">
        <v>49.67</v>
      </c>
      <c r="E85" s="121">
        <v>17.53</v>
      </c>
      <c r="F85" s="121">
        <v>1.66</v>
      </c>
    </row>
    <row r="86" spans="1:6" ht="28.8" x14ac:dyDescent="0.3">
      <c r="A86" s="121" t="s">
        <v>272</v>
      </c>
      <c r="B86" s="121">
        <v>8.32</v>
      </c>
      <c r="C86" s="121"/>
      <c r="D86" s="121">
        <v>3.25</v>
      </c>
      <c r="E86" s="121">
        <v>1.72</v>
      </c>
      <c r="F86" s="121">
        <v>0.46</v>
      </c>
    </row>
    <row r="87" spans="1:6" ht="28.8" x14ac:dyDescent="0.3">
      <c r="A87" s="146" t="s">
        <v>273</v>
      </c>
      <c r="B87" s="147" t="s">
        <v>285</v>
      </c>
      <c r="C87" s="148"/>
      <c r="D87" s="146" t="s">
        <v>275</v>
      </c>
      <c r="E87" s="146" t="s">
        <v>278</v>
      </c>
      <c r="F87" s="123"/>
    </row>
    <row r="91" spans="1:6" ht="57.6" x14ac:dyDescent="0.3">
      <c r="A91" s="143" t="s">
        <v>266</v>
      </c>
      <c r="B91" s="143" t="s">
        <v>267</v>
      </c>
      <c r="C91" s="143" t="s">
        <v>268</v>
      </c>
      <c r="D91" s="143" t="s">
        <v>269</v>
      </c>
      <c r="E91" s="143" t="s">
        <v>270</v>
      </c>
      <c r="F91" s="143" t="s">
        <v>271</v>
      </c>
    </row>
    <row r="92" spans="1:6" x14ac:dyDescent="0.3">
      <c r="A92" s="121" t="s">
        <v>22</v>
      </c>
      <c r="B92" s="121">
        <v>89.11</v>
      </c>
      <c r="C92" s="121">
        <v>0.04</v>
      </c>
      <c r="D92" s="121">
        <v>50.45</v>
      </c>
      <c r="E92" s="121">
        <v>21.99</v>
      </c>
      <c r="F92" s="121">
        <v>1.75</v>
      </c>
    </row>
    <row r="93" spans="1:6" x14ac:dyDescent="0.3">
      <c r="A93" s="149">
        <v>6</v>
      </c>
      <c r="B93" s="121"/>
      <c r="C93" s="121"/>
      <c r="D93" s="121"/>
      <c r="E93" s="121"/>
      <c r="F93" s="121"/>
    </row>
    <row r="94" spans="1:6" x14ac:dyDescent="0.3">
      <c r="A94" s="121" t="s">
        <v>101</v>
      </c>
      <c r="B94" s="121">
        <v>88.88</v>
      </c>
      <c r="C94" s="121"/>
      <c r="D94" s="121">
        <v>52.74</v>
      </c>
      <c r="E94" s="121">
        <v>18.16</v>
      </c>
      <c r="F94" s="121">
        <v>2.0499999999999998</v>
      </c>
    </row>
    <row r="95" spans="1:6" ht="28.8" x14ac:dyDescent="0.3">
      <c r="A95" s="121" t="s">
        <v>272</v>
      </c>
      <c r="B95" s="121">
        <v>0.24</v>
      </c>
      <c r="C95" s="121"/>
      <c r="D95" s="121">
        <v>-2.29</v>
      </c>
      <c r="E95" s="121">
        <v>3.82</v>
      </c>
      <c r="F95" s="121">
        <v>-0.3</v>
      </c>
    </row>
    <row r="96" spans="1:6" ht="28.8" x14ac:dyDescent="0.3">
      <c r="A96" s="127" t="s">
        <v>273</v>
      </c>
      <c r="B96" s="144" t="s">
        <v>286</v>
      </c>
      <c r="C96" s="145"/>
      <c r="D96" s="127" t="s">
        <v>275</v>
      </c>
      <c r="E96" s="127"/>
      <c r="F96" s="121"/>
    </row>
    <row r="100" spans="1:6" ht="57.6" x14ac:dyDescent="0.3">
      <c r="A100" s="143" t="s">
        <v>266</v>
      </c>
      <c r="B100" s="143" t="s">
        <v>267</v>
      </c>
      <c r="C100" s="143" t="s">
        <v>268</v>
      </c>
      <c r="D100" s="143" t="s">
        <v>269</v>
      </c>
      <c r="E100" s="143" t="s">
        <v>270</v>
      </c>
      <c r="F100" s="143" t="s">
        <v>271</v>
      </c>
    </row>
    <row r="101" spans="1:6" x14ac:dyDescent="0.3">
      <c r="A101" s="121" t="s">
        <v>27</v>
      </c>
      <c r="B101" s="121">
        <v>91.16</v>
      </c>
      <c r="C101" s="121">
        <v>1.49</v>
      </c>
      <c r="D101" s="121">
        <v>47.5</v>
      </c>
      <c r="E101" s="121">
        <v>16.920000000000002</v>
      </c>
      <c r="F101" s="121">
        <v>1.73</v>
      </c>
    </row>
    <row r="102" spans="1:6" x14ac:dyDescent="0.3">
      <c r="A102" s="149">
        <v>3</v>
      </c>
      <c r="B102" s="121"/>
      <c r="C102" s="121"/>
      <c r="D102" s="121"/>
      <c r="E102" s="121"/>
      <c r="F102" s="121"/>
    </row>
    <row r="103" spans="1:6" x14ac:dyDescent="0.3">
      <c r="A103" s="121" t="s">
        <v>8</v>
      </c>
      <c r="B103" s="121">
        <v>86.7</v>
      </c>
      <c r="C103" s="121"/>
      <c r="D103" s="121">
        <v>45.83</v>
      </c>
      <c r="E103" s="121">
        <v>15.6</v>
      </c>
      <c r="F103" s="121">
        <v>1.66</v>
      </c>
    </row>
    <row r="104" spans="1:6" ht="28.8" x14ac:dyDescent="0.3">
      <c r="A104" s="121" t="s">
        <v>272</v>
      </c>
      <c r="B104" s="121">
        <v>4.46</v>
      </c>
      <c r="C104" s="121"/>
      <c r="D104" s="121">
        <v>1.67</v>
      </c>
      <c r="E104" s="121">
        <v>1.31</v>
      </c>
      <c r="F104" s="121">
        <v>0.08</v>
      </c>
    </row>
    <row r="105" spans="1:6" ht="28.8" x14ac:dyDescent="0.3">
      <c r="A105" s="127" t="s">
        <v>273</v>
      </c>
      <c r="B105" s="144" t="s">
        <v>287</v>
      </c>
      <c r="C105" s="145"/>
      <c r="D105" s="127" t="s">
        <v>275</v>
      </c>
      <c r="E105" s="127"/>
      <c r="F105" s="121"/>
    </row>
    <row r="109" spans="1:6" ht="57.6" x14ac:dyDescent="0.3">
      <c r="A109" s="143" t="s">
        <v>266</v>
      </c>
      <c r="B109" s="143" t="s">
        <v>267</v>
      </c>
      <c r="C109" s="143" t="s">
        <v>268</v>
      </c>
      <c r="D109" s="143" t="s">
        <v>269</v>
      </c>
      <c r="E109" s="143" t="s">
        <v>270</v>
      </c>
      <c r="F109" s="143" t="s">
        <v>271</v>
      </c>
    </row>
    <row r="110" spans="1:6" x14ac:dyDescent="0.3">
      <c r="A110" s="121" t="s">
        <v>23</v>
      </c>
      <c r="B110" s="121">
        <v>83.22</v>
      </c>
      <c r="C110" s="121">
        <v>0.75</v>
      </c>
      <c r="D110" s="121">
        <v>49.93</v>
      </c>
      <c r="E110" s="121">
        <v>21.46</v>
      </c>
      <c r="F110" s="121">
        <v>2.31</v>
      </c>
    </row>
    <row r="111" spans="1:6" x14ac:dyDescent="0.3">
      <c r="A111" s="149">
        <v>7</v>
      </c>
      <c r="B111" s="121"/>
      <c r="C111" s="121"/>
      <c r="D111" s="121"/>
      <c r="E111" s="121"/>
      <c r="F111" s="121"/>
    </row>
    <row r="112" spans="1:6" x14ac:dyDescent="0.3">
      <c r="A112" s="121" t="s">
        <v>30</v>
      </c>
      <c r="B112" s="121">
        <v>77.94</v>
      </c>
      <c r="C112" s="121"/>
      <c r="D112" s="121">
        <v>49.9</v>
      </c>
      <c r="E112" s="121">
        <v>18.239999999999998</v>
      </c>
      <c r="F112" s="121">
        <v>1.62</v>
      </c>
    </row>
    <row r="113" spans="1:6" ht="28.8" x14ac:dyDescent="0.3">
      <c r="A113" s="121" t="s">
        <v>272</v>
      </c>
      <c r="B113" s="121">
        <v>5.28</v>
      </c>
      <c r="C113" s="121"/>
      <c r="D113" s="121">
        <v>0.02</v>
      </c>
      <c r="E113" s="121">
        <v>3.22</v>
      </c>
      <c r="F113" s="121">
        <v>0.69</v>
      </c>
    </row>
    <row r="114" spans="1:6" ht="28.8" x14ac:dyDescent="0.3">
      <c r="A114" s="127" t="s">
        <v>273</v>
      </c>
      <c r="B114" s="144" t="s">
        <v>288</v>
      </c>
      <c r="C114" s="145"/>
      <c r="D114" s="127" t="s">
        <v>275</v>
      </c>
      <c r="E114" s="127"/>
      <c r="F114" s="121"/>
    </row>
  </sheetData>
  <mergeCells count="13">
    <mergeCell ref="B114:C114"/>
    <mergeCell ref="B60:C60"/>
    <mergeCell ref="B69:C69"/>
    <mergeCell ref="B78:C78"/>
    <mergeCell ref="B87:C87"/>
    <mergeCell ref="B96:C96"/>
    <mergeCell ref="B105:C105"/>
    <mergeCell ref="B6:C6"/>
    <mergeCell ref="B15:C15"/>
    <mergeCell ref="B24:C24"/>
    <mergeCell ref="B33:C33"/>
    <mergeCell ref="B42:C42"/>
    <mergeCell ref="B51:C5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"/>
  <sheetViews>
    <sheetView workbookViewId="0">
      <selection activeCell="B17" sqref="B17"/>
    </sheetView>
  </sheetViews>
  <sheetFormatPr defaultRowHeight="14.4" x14ac:dyDescent="0.3"/>
  <cols>
    <col min="1" max="1" width="34.44140625" customWidth="1"/>
    <col min="2" max="2" width="11.5546875" bestFit="1" customWidth="1"/>
  </cols>
  <sheetData>
    <row r="1" spans="1:2" x14ac:dyDescent="0.3">
      <c r="A1" s="121" t="s">
        <v>29</v>
      </c>
      <c r="B1" s="121">
        <v>100.25</v>
      </c>
    </row>
    <row r="2" spans="1:2" x14ac:dyDescent="0.3">
      <c r="A2" s="121" t="s">
        <v>15</v>
      </c>
      <c r="B2" s="121">
        <v>93.5</v>
      </c>
    </row>
    <row r="3" spans="1:2" ht="18" customHeight="1" x14ac:dyDescent="0.3">
      <c r="A3" s="127" t="s">
        <v>289</v>
      </c>
      <c r="B3" s="121"/>
    </row>
    <row r="5" spans="1:2" x14ac:dyDescent="0.3">
      <c r="A5" s="121" t="s">
        <v>21</v>
      </c>
      <c r="B5" s="121">
        <v>100.142857143</v>
      </c>
    </row>
    <row r="6" spans="1:2" x14ac:dyDescent="0.3">
      <c r="A6" s="121" t="s">
        <v>12</v>
      </c>
      <c r="B6" s="121">
        <v>95.142857142899999</v>
      </c>
    </row>
    <row r="7" spans="1:2" ht="18" customHeight="1" x14ac:dyDescent="0.3">
      <c r="A7" s="127" t="s">
        <v>290</v>
      </c>
      <c r="B7" s="121"/>
    </row>
    <row r="9" spans="1:2" x14ac:dyDescent="0.3">
      <c r="A9" s="121" t="s">
        <v>24</v>
      </c>
      <c r="B9" s="121">
        <v>82.785714285699996</v>
      </c>
    </row>
    <row r="10" spans="1:2" x14ac:dyDescent="0.3">
      <c r="A10" s="121" t="s">
        <v>28</v>
      </c>
      <c r="B10" s="121">
        <v>119.714285714</v>
      </c>
    </row>
    <row r="11" spans="1:2" ht="30.6" customHeight="1" x14ac:dyDescent="0.3">
      <c r="A11" s="146" t="s">
        <v>291</v>
      </c>
      <c r="B11" s="123"/>
    </row>
    <row r="13" spans="1:2" x14ac:dyDescent="0.3">
      <c r="A13" s="121" t="s">
        <v>18</v>
      </c>
      <c r="B13" s="121">
        <v>109.571428571</v>
      </c>
    </row>
    <row r="14" spans="1:2" x14ac:dyDescent="0.3">
      <c r="A14" s="121" t="s">
        <v>38</v>
      </c>
      <c r="B14" s="121">
        <v>90.202380952400006</v>
      </c>
    </row>
    <row r="15" spans="1:2" ht="16.2" customHeight="1" x14ac:dyDescent="0.3">
      <c r="A15" s="127" t="s">
        <v>292</v>
      </c>
      <c r="B15" s="121"/>
    </row>
    <row r="17" spans="1:2" x14ac:dyDescent="0.3">
      <c r="A17" s="121" t="s">
        <v>20</v>
      </c>
      <c r="B17" s="121">
        <v>76.5</v>
      </c>
    </row>
    <row r="18" spans="1:2" x14ac:dyDescent="0.3">
      <c r="A18" s="121" t="s">
        <v>13</v>
      </c>
      <c r="B18" s="121">
        <v>80.25</v>
      </c>
    </row>
    <row r="19" spans="1:2" ht="30" customHeight="1" x14ac:dyDescent="0.3">
      <c r="A19" s="146" t="s">
        <v>293</v>
      </c>
      <c r="B19" s="123"/>
    </row>
    <row r="21" spans="1:2" x14ac:dyDescent="0.3">
      <c r="A21" s="121" t="s">
        <v>6</v>
      </c>
      <c r="B21" s="121">
        <v>93.297619047599994</v>
      </c>
    </row>
    <row r="22" spans="1:2" x14ac:dyDescent="0.3">
      <c r="A22" s="121" t="s">
        <v>99</v>
      </c>
      <c r="B22" s="121">
        <v>96.202380952400006</v>
      </c>
    </row>
    <row r="23" spans="1:2" ht="28.2" customHeight="1" x14ac:dyDescent="0.3">
      <c r="A23" s="146" t="s">
        <v>294</v>
      </c>
      <c r="B23" s="123"/>
    </row>
    <row r="25" spans="1:2" x14ac:dyDescent="0.3">
      <c r="A25" s="121" t="s">
        <v>37</v>
      </c>
      <c r="B25" s="121">
        <v>97.571428571400006</v>
      </c>
    </row>
    <row r="26" spans="1:2" x14ac:dyDescent="0.3">
      <c r="A26" s="121" t="s">
        <v>9</v>
      </c>
      <c r="B26" s="121">
        <v>84.642857142899999</v>
      </c>
    </row>
    <row r="27" spans="1:2" ht="19.8" customHeight="1" x14ac:dyDescent="0.3">
      <c r="A27" s="127" t="s">
        <v>295</v>
      </c>
      <c r="B27" s="121"/>
    </row>
    <row r="29" spans="1:2" x14ac:dyDescent="0.3">
      <c r="A29" s="121" t="s">
        <v>7</v>
      </c>
      <c r="B29" s="121">
        <v>114.071428571</v>
      </c>
    </row>
    <row r="30" spans="1:2" x14ac:dyDescent="0.3">
      <c r="A30" s="121" t="s">
        <v>32</v>
      </c>
      <c r="B30" s="121">
        <v>89.142857142899999</v>
      </c>
    </row>
    <row r="31" spans="1:2" ht="18" customHeight="1" x14ac:dyDescent="0.3">
      <c r="A31" s="127" t="s">
        <v>296</v>
      </c>
      <c r="B31" s="121"/>
    </row>
    <row r="33" spans="1:2" x14ac:dyDescent="0.3">
      <c r="A33" s="121" t="s">
        <v>57</v>
      </c>
      <c r="B33" s="121">
        <v>85.940476190499993</v>
      </c>
    </row>
    <row r="34" spans="1:2" x14ac:dyDescent="0.3">
      <c r="A34" s="121" t="s">
        <v>25</v>
      </c>
      <c r="B34" s="121">
        <v>82.035714285699996</v>
      </c>
    </row>
    <row r="35" spans="1:2" ht="23.4" customHeight="1" x14ac:dyDescent="0.3">
      <c r="A35" s="127" t="s">
        <v>297</v>
      </c>
      <c r="B35" s="121"/>
    </row>
    <row r="37" spans="1:2" x14ac:dyDescent="0.3">
      <c r="A37" s="121" t="s">
        <v>16</v>
      </c>
      <c r="B37" s="121">
        <v>96.333333333300004</v>
      </c>
    </row>
    <row r="38" spans="1:2" x14ac:dyDescent="0.3">
      <c r="A38" s="121" t="s">
        <v>100</v>
      </c>
      <c r="B38" s="121">
        <v>77.083333333300004</v>
      </c>
    </row>
    <row r="39" spans="1:2" ht="24" customHeight="1" x14ac:dyDescent="0.3">
      <c r="A39" s="127" t="s">
        <v>298</v>
      </c>
      <c r="B39" s="121"/>
    </row>
    <row r="41" spans="1:2" x14ac:dyDescent="0.3">
      <c r="A41" s="121" t="s">
        <v>22</v>
      </c>
      <c r="B41" s="121">
        <v>91.535714285699996</v>
      </c>
    </row>
    <row r="42" spans="1:2" x14ac:dyDescent="0.3">
      <c r="A42" s="121" t="s">
        <v>101</v>
      </c>
      <c r="B42" s="121">
        <v>88.059523809500007</v>
      </c>
    </row>
    <row r="43" spans="1:2" ht="18.600000000000001" customHeight="1" x14ac:dyDescent="0.3">
      <c r="A43" s="127" t="s">
        <v>299</v>
      </c>
      <c r="B43" s="121"/>
    </row>
    <row r="45" spans="1:2" x14ac:dyDescent="0.3">
      <c r="A45" s="121" t="s">
        <v>27</v>
      </c>
      <c r="B45" s="121">
        <v>68.166666666699996</v>
      </c>
    </row>
    <row r="46" spans="1:2" x14ac:dyDescent="0.3">
      <c r="A46" s="121" t="s">
        <v>8</v>
      </c>
      <c r="B46" s="121">
        <v>78.666666666699996</v>
      </c>
    </row>
    <row r="47" spans="1:2" ht="21.6" customHeight="1" x14ac:dyDescent="0.3">
      <c r="A47" s="146" t="s">
        <v>300</v>
      </c>
      <c r="B47" s="123"/>
    </row>
    <row r="49" spans="1:2" x14ac:dyDescent="0.3">
      <c r="A49" s="121" t="s">
        <v>23</v>
      </c>
      <c r="B49" s="121">
        <v>82.833333333300004</v>
      </c>
    </row>
    <row r="50" spans="1:2" x14ac:dyDescent="0.3">
      <c r="A50" s="121" t="s">
        <v>30</v>
      </c>
      <c r="B50" s="121">
        <v>78.440476190499993</v>
      </c>
    </row>
    <row r="51" spans="1:2" ht="19.8" customHeight="1" x14ac:dyDescent="0.3">
      <c r="A51" s="127" t="s">
        <v>301</v>
      </c>
      <c r="B51" s="12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4"/>
  <sheetViews>
    <sheetView topLeftCell="A52" workbookViewId="0">
      <selection activeCell="E74" sqref="E74"/>
    </sheetView>
  </sheetViews>
  <sheetFormatPr defaultRowHeight="14.4" x14ac:dyDescent="0.3"/>
  <cols>
    <col min="1" max="1" width="35.88671875" customWidth="1"/>
    <col min="2" max="2" width="23.33203125" customWidth="1"/>
  </cols>
  <sheetData>
    <row r="1" spans="1:2" x14ac:dyDescent="0.3">
      <c r="A1" s="143" t="s">
        <v>116</v>
      </c>
      <c r="B1" s="143" t="s">
        <v>302</v>
      </c>
    </row>
    <row r="2" spans="1:2" x14ac:dyDescent="0.3">
      <c r="A2" s="121" t="s">
        <v>29</v>
      </c>
      <c r="B2" s="121">
        <v>195</v>
      </c>
    </row>
    <row r="3" spans="1:2" x14ac:dyDescent="0.3">
      <c r="A3" s="121" t="s">
        <v>15</v>
      </c>
      <c r="B3" s="121">
        <v>208</v>
      </c>
    </row>
    <row r="4" spans="1:2" ht="28.8" x14ac:dyDescent="0.3">
      <c r="A4" s="146" t="s">
        <v>303</v>
      </c>
      <c r="B4" s="123"/>
    </row>
    <row r="6" spans="1:2" x14ac:dyDescent="0.3">
      <c r="A6" s="143" t="s">
        <v>116</v>
      </c>
      <c r="B6" s="143" t="s">
        <v>302</v>
      </c>
    </row>
    <row r="7" spans="1:2" x14ac:dyDescent="0.3">
      <c r="A7" s="121" t="s">
        <v>21</v>
      </c>
      <c r="B7" s="121">
        <v>202</v>
      </c>
    </row>
    <row r="8" spans="1:2" x14ac:dyDescent="0.3">
      <c r="A8" s="121" t="s">
        <v>12</v>
      </c>
      <c r="B8" s="121">
        <v>194</v>
      </c>
    </row>
    <row r="9" spans="1:2" ht="28.8" x14ac:dyDescent="0.3">
      <c r="A9" s="127" t="s">
        <v>304</v>
      </c>
      <c r="B9" s="121"/>
    </row>
    <row r="11" spans="1:2" x14ac:dyDescent="0.3">
      <c r="A11" s="143" t="s">
        <v>116</v>
      </c>
      <c r="B11" s="143" t="s">
        <v>302</v>
      </c>
    </row>
    <row r="12" spans="1:2" x14ac:dyDescent="0.3">
      <c r="A12" s="121" t="s">
        <v>24</v>
      </c>
      <c r="B12" s="121">
        <v>196</v>
      </c>
    </row>
    <row r="13" spans="1:2" x14ac:dyDescent="0.3">
      <c r="A13" s="121" t="s">
        <v>28</v>
      </c>
      <c r="B13" s="121">
        <v>203</v>
      </c>
    </row>
    <row r="14" spans="1:2" ht="28.8" x14ac:dyDescent="0.3">
      <c r="A14" s="146" t="s">
        <v>305</v>
      </c>
      <c r="B14" s="123"/>
    </row>
    <row r="16" spans="1:2" x14ac:dyDescent="0.3">
      <c r="A16" s="143" t="s">
        <v>116</v>
      </c>
      <c r="B16" s="143" t="s">
        <v>302</v>
      </c>
    </row>
    <row r="17" spans="1:2" x14ac:dyDescent="0.3">
      <c r="A17" s="121" t="s">
        <v>18</v>
      </c>
      <c r="B17" s="121">
        <v>202</v>
      </c>
    </row>
    <row r="18" spans="1:2" x14ac:dyDescent="0.3">
      <c r="A18" s="121" t="s">
        <v>38</v>
      </c>
      <c r="B18" s="121">
        <v>186</v>
      </c>
    </row>
    <row r="19" spans="1:2" ht="28.8" x14ac:dyDescent="0.3">
      <c r="A19" s="127" t="s">
        <v>306</v>
      </c>
      <c r="B19" s="121"/>
    </row>
    <row r="21" spans="1:2" x14ac:dyDescent="0.3">
      <c r="A21" s="143" t="s">
        <v>116</v>
      </c>
      <c r="B21" s="143" t="s">
        <v>302</v>
      </c>
    </row>
    <row r="22" spans="1:2" x14ac:dyDescent="0.3">
      <c r="A22" s="121" t="s">
        <v>20</v>
      </c>
      <c r="B22" s="121">
        <v>188</v>
      </c>
    </row>
    <row r="23" spans="1:2" x14ac:dyDescent="0.3">
      <c r="A23" s="121" t="s">
        <v>13</v>
      </c>
      <c r="B23" s="121">
        <v>189</v>
      </c>
    </row>
    <row r="24" spans="1:2" ht="28.8" x14ac:dyDescent="0.3">
      <c r="A24" s="146" t="s">
        <v>307</v>
      </c>
      <c r="B24" s="123"/>
    </row>
    <row r="26" spans="1:2" x14ac:dyDescent="0.3">
      <c r="A26" s="143" t="s">
        <v>116</v>
      </c>
      <c r="B26" s="143" t="s">
        <v>302</v>
      </c>
    </row>
    <row r="27" spans="1:2" x14ac:dyDescent="0.3">
      <c r="A27" s="121" t="s">
        <v>6</v>
      </c>
      <c r="B27" s="121">
        <v>211</v>
      </c>
    </row>
    <row r="28" spans="1:2" x14ac:dyDescent="0.3">
      <c r="A28" s="121" t="s">
        <v>99</v>
      </c>
      <c r="B28" s="121">
        <v>198</v>
      </c>
    </row>
    <row r="29" spans="1:2" ht="28.8" x14ac:dyDescent="0.3">
      <c r="A29" s="127" t="s">
        <v>308</v>
      </c>
      <c r="B29" s="121"/>
    </row>
    <row r="31" spans="1:2" x14ac:dyDescent="0.3">
      <c r="A31" s="143" t="s">
        <v>116</v>
      </c>
      <c r="B31" s="143" t="s">
        <v>302</v>
      </c>
    </row>
    <row r="32" spans="1:2" x14ac:dyDescent="0.3">
      <c r="A32" s="121" t="s">
        <v>37</v>
      </c>
      <c r="B32" s="121">
        <v>209</v>
      </c>
    </row>
    <row r="33" spans="1:2" x14ac:dyDescent="0.3">
      <c r="A33" s="121" t="s">
        <v>9</v>
      </c>
      <c r="B33" s="121">
        <v>195</v>
      </c>
    </row>
    <row r="34" spans="1:2" ht="28.8" x14ac:dyDescent="0.3">
      <c r="A34" s="127" t="s">
        <v>309</v>
      </c>
      <c r="B34" s="121"/>
    </row>
    <row r="36" spans="1:2" x14ac:dyDescent="0.3">
      <c r="A36" s="143" t="s">
        <v>116</v>
      </c>
      <c r="B36" s="143" t="s">
        <v>302</v>
      </c>
    </row>
    <row r="37" spans="1:2" x14ac:dyDescent="0.3">
      <c r="A37" s="121" t="s">
        <v>7</v>
      </c>
      <c r="B37" s="121">
        <v>196</v>
      </c>
    </row>
    <row r="38" spans="1:2" x14ac:dyDescent="0.3">
      <c r="A38" s="121" t="s">
        <v>32</v>
      </c>
      <c r="B38" s="121">
        <v>194</v>
      </c>
    </row>
    <row r="39" spans="1:2" ht="28.8" x14ac:dyDescent="0.3">
      <c r="A39" s="127" t="s">
        <v>310</v>
      </c>
      <c r="B39" s="121"/>
    </row>
    <row r="41" spans="1:2" x14ac:dyDescent="0.3">
      <c r="A41" s="143" t="s">
        <v>116</v>
      </c>
      <c r="B41" s="143" t="s">
        <v>302</v>
      </c>
    </row>
    <row r="42" spans="1:2" x14ac:dyDescent="0.3">
      <c r="A42" s="121" t="s">
        <v>57</v>
      </c>
      <c r="B42" s="121">
        <v>194</v>
      </c>
    </row>
    <row r="43" spans="1:2" x14ac:dyDescent="0.3">
      <c r="A43" s="121" t="s">
        <v>25</v>
      </c>
      <c r="B43" s="121">
        <v>194</v>
      </c>
    </row>
    <row r="44" spans="1:2" ht="28.8" x14ac:dyDescent="0.3">
      <c r="A44" s="146" t="s">
        <v>311</v>
      </c>
      <c r="B44" s="123"/>
    </row>
    <row r="46" spans="1:2" x14ac:dyDescent="0.3">
      <c r="A46" s="143" t="s">
        <v>116</v>
      </c>
      <c r="B46" s="143" t="s">
        <v>302</v>
      </c>
    </row>
    <row r="47" spans="1:2" x14ac:dyDescent="0.3">
      <c r="A47" s="121" t="s">
        <v>16</v>
      </c>
      <c r="B47" s="121">
        <v>209</v>
      </c>
    </row>
    <row r="48" spans="1:2" x14ac:dyDescent="0.3">
      <c r="A48" s="121" t="s">
        <v>100</v>
      </c>
      <c r="B48" s="121">
        <v>202</v>
      </c>
    </row>
    <row r="49" spans="1:2" ht="28.8" x14ac:dyDescent="0.3">
      <c r="A49" s="127" t="s">
        <v>312</v>
      </c>
      <c r="B49" s="121"/>
    </row>
    <row r="51" spans="1:2" x14ac:dyDescent="0.3">
      <c r="A51" s="143" t="s">
        <v>116</v>
      </c>
      <c r="B51" s="143" t="s">
        <v>302</v>
      </c>
    </row>
    <row r="52" spans="1:2" x14ac:dyDescent="0.3">
      <c r="A52" s="121" t="s">
        <v>22</v>
      </c>
      <c r="B52" s="121">
        <v>206</v>
      </c>
    </row>
    <row r="53" spans="1:2" x14ac:dyDescent="0.3">
      <c r="A53" s="121" t="s">
        <v>101</v>
      </c>
      <c r="B53" s="121">
        <v>206</v>
      </c>
    </row>
    <row r="54" spans="1:2" ht="28.8" x14ac:dyDescent="0.3">
      <c r="A54" s="146" t="s">
        <v>313</v>
      </c>
      <c r="B54" s="123"/>
    </row>
    <row r="56" spans="1:2" x14ac:dyDescent="0.3">
      <c r="A56" s="143" t="s">
        <v>116</v>
      </c>
      <c r="B56" s="143" t="s">
        <v>302</v>
      </c>
    </row>
    <row r="57" spans="1:2" x14ac:dyDescent="0.3">
      <c r="A57" s="121" t="s">
        <v>27</v>
      </c>
      <c r="B57" s="121">
        <v>209</v>
      </c>
    </row>
    <row r="58" spans="1:2" x14ac:dyDescent="0.3">
      <c r="A58" s="121" t="s">
        <v>8</v>
      </c>
      <c r="B58" s="121">
        <v>204</v>
      </c>
    </row>
    <row r="59" spans="1:2" ht="28.8" x14ac:dyDescent="0.3">
      <c r="A59" s="127" t="s">
        <v>314</v>
      </c>
      <c r="B59" s="121"/>
    </row>
    <row r="61" spans="1:2" x14ac:dyDescent="0.3">
      <c r="A61" s="143" t="s">
        <v>116</v>
      </c>
      <c r="B61" s="143" t="s">
        <v>302</v>
      </c>
    </row>
    <row r="62" spans="1:2" x14ac:dyDescent="0.3">
      <c r="A62" s="121" t="s">
        <v>23</v>
      </c>
      <c r="B62" s="121">
        <v>200</v>
      </c>
    </row>
    <row r="63" spans="1:2" x14ac:dyDescent="0.3">
      <c r="A63" s="121" t="s">
        <v>30</v>
      </c>
      <c r="B63" s="121">
        <v>199</v>
      </c>
    </row>
    <row r="64" spans="1:2" ht="28.8" x14ac:dyDescent="0.3">
      <c r="A64" s="127" t="s">
        <v>315</v>
      </c>
      <c r="B64" s="1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Week8</vt:lpstr>
      <vt:lpstr>Week7</vt:lpstr>
      <vt:lpstr>Week6</vt:lpstr>
      <vt:lpstr>Sheet1</vt:lpstr>
      <vt:lpstr>Sheet4</vt:lpstr>
      <vt:lpstr>Sheet5</vt:lpstr>
      <vt:lpstr>StatSheet</vt:lpstr>
      <vt:lpstr>PBP</vt:lpstr>
      <vt:lpstr>QBR</vt:lpstr>
      <vt:lpstr>LOS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McGuiness, James (CMA Consulting)</dc:creator>
  <cp:lastModifiedBy>Jim</cp:lastModifiedBy>
  <dcterms:created xsi:type="dcterms:W3CDTF">2015-10-12T15:59:08Z</dcterms:created>
  <dcterms:modified xsi:type="dcterms:W3CDTF">2015-10-31T13:06:27Z</dcterms:modified>
</cp:coreProperties>
</file>