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" windowWidth="14355" windowHeight="75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254" i="1" l="1"/>
  <c r="D256" i="1"/>
  <c r="D255" i="1"/>
  <c r="M248" i="1"/>
  <c r="K249" i="1"/>
  <c r="I234" i="1" l="1"/>
  <c r="K234" i="1"/>
  <c r="H234" i="1"/>
  <c r="O124" i="1" l="1"/>
  <c r="M236" i="1"/>
  <c r="M234" i="1"/>
  <c r="I239" i="1"/>
  <c r="I236" i="1"/>
  <c r="K236" i="1"/>
  <c r="H236" i="1"/>
  <c r="H226" i="1"/>
  <c r="H222" i="1"/>
  <c r="D262" i="1" l="1"/>
  <c r="D252" i="1"/>
  <c r="M203" i="1"/>
  <c r="K203" i="1" l="1"/>
  <c r="I203" i="1"/>
  <c r="H203" i="1"/>
  <c r="I201" i="1"/>
  <c r="H201" i="1"/>
  <c r="I191" i="1"/>
  <c r="H186" i="1" l="1"/>
  <c r="I188" i="1"/>
  <c r="D264" i="1" l="1"/>
  <c r="I174" i="1"/>
  <c r="H156" i="1" l="1"/>
  <c r="H142" i="1"/>
  <c r="H249" i="1" l="1"/>
  <c r="H252" i="1" s="1"/>
  <c r="I121" i="1"/>
  <c r="I120" i="1"/>
  <c r="I114" i="1" l="1"/>
  <c r="I107" i="1" l="1"/>
  <c r="I99" i="1" l="1"/>
  <c r="G91" i="1" l="1"/>
  <c r="I34" i="1" l="1"/>
  <c r="I10" i="1" l="1"/>
  <c r="I249" i="1" l="1"/>
  <c r="H251" i="1" s="1"/>
  <c r="J251" i="1" s="1"/>
</calcChain>
</file>

<file path=xl/sharedStrings.xml><?xml version="1.0" encoding="utf-8"?>
<sst xmlns="http://schemas.openxmlformats.org/spreadsheetml/2006/main" count="1393" uniqueCount="641">
  <si>
    <t>Play:</t>
  </si>
  <si>
    <t>Odds:</t>
  </si>
  <si>
    <t>Stake:</t>
  </si>
  <si>
    <t>Return</t>
  </si>
  <si>
    <t>Win/push/loss:</t>
  </si>
  <si>
    <t>Profit/loss:</t>
  </si>
  <si>
    <t>28.01.13</t>
  </si>
  <si>
    <t>Date decided:</t>
  </si>
  <si>
    <t>Kerkrya PK at Aris</t>
  </si>
  <si>
    <t>Eskisehirspor -1 A.H. at home to Orduspor</t>
  </si>
  <si>
    <t>Push</t>
  </si>
  <si>
    <t>Newcastle PK at Aston Villa</t>
  </si>
  <si>
    <t>29.01.13</t>
  </si>
  <si>
    <t>Win</t>
  </si>
  <si>
    <t>Notts County -0.75 A.H. at Portsmouth</t>
  </si>
  <si>
    <t>Juventus PK at Lazio</t>
  </si>
  <si>
    <t>Loss</t>
  </si>
  <si>
    <t>Stoke PK at home to Wigan</t>
  </si>
  <si>
    <t>AZ -1 A.H. at Den Bosch</t>
  </si>
  <si>
    <t>USA -1 A.H. at home to Canada</t>
  </si>
  <si>
    <t>Corinthians -1 A.H. at home to Mogi Mirim</t>
  </si>
  <si>
    <t>30.01.13</t>
  </si>
  <si>
    <t>Barcelona PK at Real Madrid</t>
  </si>
  <si>
    <t xml:space="preserve">Fulham/West Ham Over 2.5 </t>
  </si>
  <si>
    <t>Live bet</t>
  </si>
  <si>
    <t>31.01.13</t>
  </si>
  <si>
    <t>Eskisehirspor PK 1st half at home to Trabzonspor</t>
  </si>
  <si>
    <t>Athletic Bilbao PK at Valladolid</t>
  </si>
  <si>
    <t>01.02.13</t>
  </si>
  <si>
    <t>Besiktas/Karabukspor Over 3</t>
  </si>
  <si>
    <t>Kayserispor PK at Akhisar Belediyespor</t>
  </si>
  <si>
    <t>Besiktas at home to Karabukspor</t>
  </si>
  <si>
    <t xml:space="preserve">Akhisar/Kayserispor Over 2 </t>
  </si>
  <si>
    <t>Roda PK at home to Heracles</t>
  </si>
  <si>
    <t>02.02.13</t>
  </si>
  <si>
    <t>Nice PK at Brest</t>
  </si>
  <si>
    <t>Livorno -1 A.H. at home to Pro Vercelli</t>
  </si>
  <si>
    <t>QPR PK at home to Norwich</t>
  </si>
  <si>
    <t>Bournemouth PK at MK Dons</t>
  </si>
  <si>
    <t>PSV -2 A.H. at home to Ado Den Haag</t>
  </si>
  <si>
    <t>Inter PK at Siena</t>
  </si>
  <si>
    <t>Siena/Inter draw</t>
  </si>
  <si>
    <t>03.02.13</t>
  </si>
  <si>
    <t>Tote</t>
  </si>
  <si>
    <t>Pinnacle</t>
  </si>
  <si>
    <t>Ordsupor/G.Birligi Over 2</t>
  </si>
  <si>
    <t>Mersin Idman +1 A.H. at Eskisehirspor</t>
  </si>
  <si>
    <t>Dortmund PK at Leverkusen</t>
  </si>
  <si>
    <t>Ajax -0.75 A.H. at VVV</t>
  </si>
  <si>
    <t>Siena/Inter Under 5</t>
  </si>
  <si>
    <t>Liverpool +0.25 A.H. at Man City</t>
  </si>
  <si>
    <t>Corinthians -1 A.H. at home to Oeste</t>
  </si>
  <si>
    <t>Account: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</si>
  <si>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</si>
  <si>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</si>
  <si>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</si>
  <si>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</si>
  <si>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</si>
  <si>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</si>
  <si>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</si>
  <si>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</si>
  <si>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</si>
  <si>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</si>
  <si>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</si>
  <si>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</si>
  <si>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</si>
  <si>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</si>
  <si>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</si>
  <si>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</si>
  <si>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</si>
  <si>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</si>
  <si>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</si>
  <si>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</si>
  <si>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</si>
  <si>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</si>
  <si>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</si>
  <si>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</si>
  <si>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</si>
  <si>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</si>
  <si>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</si>
  <si>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</si>
  <si>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</si>
  <si>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31)</t>
  </si>
  <si>
    <t>32)</t>
  </si>
  <si>
    <t>33)</t>
  </si>
  <si>
    <t>34)</t>
  </si>
  <si>
    <t>35)</t>
  </si>
  <si>
    <t>30)</t>
  </si>
  <si>
    <t>Monaco PK at Arles</t>
  </si>
  <si>
    <t>04.02.13</t>
  </si>
  <si>
    <t>All soccer plays apart from parlays:</t>
  </si>
  <si>
    <t>Profit margin:</t>
  </si>
  <si>
    <t>Betway</t>
  </si>
  <si>
    <t>Arles PK 1st half at home to Monaco</t>
  </si>
  <si>
    <t>Yeovil PK at Oldham</t>
  </si>
  <si>
    <t>05.02.13</t>
  </si>
  <si>
    <t>36)</t>
  </si>
  <si>
    <t>Colchester PK at home to Swindon</t>
  </si>
  <si>
    <t>37)</t>
  </si>
  <si>
    <t>Armenia -1  A.H. at</t>
  </si>
  <si>
    <t xml:space="preserve">Port Vale/Wimbledon Over 3.5 </t>
  </si>
  <si>
    <t>06.02.13</t>
  </si>
  <si>
    <t>38)</t>
  </si>
  <si>
    <t>39)</t>
  </si>
  <si>
    <t>40)</t>
  </si>
  <si>
    <t>Nigeria/Mali Over 4</t>
  </si>
  <si>
    <t>Argentina PK at Sweden</t>
  </si>
  <si>
    <t>41)</t>
  </si>
  <si>
    <t>Paulista PK at home to Oeste</t>
  </si>
  <si>
    <t>42)</t>
  </si>
  <si>
    <t>43)</t>
  </si>
  <si>
    <t>Botafogo -1 A.H. at home to Resende</t>
  </si>
  <si>
    <t>Botafogo/Resende Over 1.5 1st half</t>
  </si>
  <si>
    <t>07.02.13</t>
  </si>
  <si>
    <t>44)</t>
  </si>
  <si>
    <t>08.02.13</t>
  </si>
  <si>
    <t>46)</t>
  </si>
  <si>
    <t>45)</t>
  </si>
  <si>
    <t>Crystal Palace PK at Watford</t>
  </si>
  <si>
    <t>Union/Arsenal De Sarandi Over 2</t>
  </si>
  <si>
    <t>09.02.13</t>
  </si>
  <si>
    <t>Ghana PK against Mali</t>
  </si>
  <si>
    <t>Leverkusen PK at Gladbach</t>
  </si>
  <si>
    <t>Sheffield Wednesday PK at home to Derby</t>
  </si>
  <si>
    <t>Fiorentina +1 A.H. at Juventus</t>
  </si>
  <si>
    <t>Juventus/Fiorentina Under 3</t>
  </si>
  <si>
    <t>Bournemouth -1.5 A.H. at home to Portsmouth</t>
  </si>
  <si>
    <t>Newcastle +1 A.H. at Tottenham</t>
  </si>
  <si>
    <t>Wolfsburg PK at Greuther Furth</t>
  </si>
  <si>
    <t>HSV +0.25 at Dortmund</t>
  </si>
  <si>
    <t>Granada +1 A.H. at Deportivo</t>
  </si>
  <si>
    <t>Boca Juniors/Quilmes Over 4</t>
  </si>
  <si>
    <t>Ajax/Roda Over 3</t>
  </si>
  <si>
    <t>10.02.13</t>
  </si>
  <si>
    <t>Nigeria ML against Burkina Faso</t>
  </si>
  <si>
    <t>47)</t>
  </si>
  <si>
    <t>48)</t>
  </si>
  <si>
    <t>49)</t>
  </si>
  <si>
    <t>50)</t>
  </si>
  <si>
    <t>51)</t>
  </si>
  <si>
    <t>52)</t>
  </si>
  <si>
    <t>53)</t>
  </si>
  <si>
    <t>54)</t>
  </si>
  <si>
    <t>55)</t>
  </si>
  <si>
    <t>56)</t>
  </si>
  <si>
    <t>57)</t>
  </si>
  <si>
    <t>58)</t>
  </si>
  <si>
    <t>59)</t>
  </si>
  <si>
    <t>61)</t>
  </si>
  <si>
    <t>60)</t>
  </si>
  <si>
    <t>Kasimpasa PK at Gaziantepspor</t>
  </si>
  <si>
    <t>62)</t>
  </si>
  <si>
    <t>11.02.13</t>
  </si>
  <si>
    <t>pushes</t>
  </si>
  <si>
    <t>losses</t>
  </si>
  <si>
    <t>Yeovil PK at home to Preston</t>
  </si>
  <si>
    <t>% winners:</t>
  </si>
  <si>
    <t>% pushes:</t>
  </si>
  <si>
    <t>% losses:</t>
  </si>
  <si>
    <t>Santa Fe at Real Garcilaso</t>
  </si>
  <si>
    <t>13.02.13</t>
  </si>
  <si>
    <t>12.02.13</t>
  </si>
  <si>
    <t>63)</t>
  </si>
  <si>
    <t>Dnipro PK at Basel</t>
  </si>
  <si>
    <t>14.02.13</t>
  </si>
  <si>
    <t>Inter/Cluj Over 2.5</t>
  </si>
  <si>
    <t>64)</t>
  </si>
  <si>
    <t>Parma +1 A.H. at Milan</t>
  </si>
  <si>
    <t>15.02.13</t>
  </si>
  <si>
    <t>Milan/Parma Under 2.5</t>
  </si>
  <si>
    <t>65)</t>
  </si>
  <si>
    <t>66)</t>
  </si>
  <si>
    <t>Aberdeen -1 A.H. at home to Dundee</t>
  </si>
  <si>
    <t>Milan PK</t>
  </si>
  <si>
    <t>67)</t>
  </si>
  <si>
    <t>68)</t>
  </si>
  <si>
    <t>Galatasary -1 A.H. at Akhisar Belediyespor</t>
  </si>
  <si>
    <t>69)</t>
  </si>
  <si>
    <t>70)</t>
  </si>
  <si>
    <t>Shrewsbury PK at Tranmere</t>
  </si>
  <si>
    <t>NEC -0.75 A.H. at home to VVV</t>
  </si>
  <si>
    <t>71)</t>
  </si>
  <si>
    <t>VVV PK at NEC</t>
  </si>
  <si>
    <t>72)</t>
  </si>
  <si>
    <t>FC Bayern -1 A.H. at Wolfsburg</t>
  </si>
  <si>
    <t>73)</t>
  </si>
  <si>
    <t>1860 Munchen -0.75 at home to Bochum</t>
  </si>
  <si>
    <t>74)</t>
  </si>
  <si>
    <t>Ingolstadt +0.25 A.H. at Union Berlin</t>
  </si>
  <si>
    <t>16.02.13</t>
  </si>
  <si>
    <t>75)</t>
  </si>
  <si>
    <t xml:space="preserve">Luton/Millwall Over 3 </t>
  </si>
  <si>
    <t>76)</t>
  </si>
  <si>
    <t>Watford PK at Birmingham</t>
  </si>
  <si>
    <t>77)</t>
  </si>
  <si>
    <t>Barnsley PK at MK Dons</t>
  </si>
  <si>
    <t>78)</t>
  </si>
  <si>
    <t>Yeovil PK at home to Scunthorpe</t>
  </si>
  <si>
    <t>79)</t>
  </si>
  <si>
    <t>80)</t>
  </si>
  <si>
    <t>Northampton PK at Southend</t>
  </si>
  <si>
    <t>Mons PK at home to KAA Gent</t>
  </si>
  <si>
    <t>81)</t>
  </si>
  <si>
    <t>Ajaccio PK at Brest</t>
  </si>
  <si>
    <t>82)</t>
  </si>
  <si>
    <t>Bastia PK at home to Nice</t>
  </si>
  <si>
    <t>83)</t>
  </si>
  <si>
    <t>Lanus PK at Newells Old Boys</t>
  </si>
  <si>
    <t>17.02.13</t>
  </si>
  <si>
    <t>84)</t>
  </si>
  <si>
    <t>Cambuur -1 A.H. at home to Eindhoven</t>
  </si>
  <si>
    <t>18.02.13</t>
  </si>
  <si>
    <t>85)</t>
  </si>
  <si>
    <t>86)</t>
  </si>
  <si>
    <t xml:space="preserve">Go Ahead/Oss Over 3 </t>
  </si>
  <si>
    <t>Atletico Rafaela PK at Arsenal De Sarandi</t>
  </si>
  <si>
    <t>87)</t>
  </si>
  <si>
    <t>Ried -1 A.H. at home to Wolfsberger</t>
  </si>
  <si>
    <t>Barcelona ML at Milan</t>
  </si>
  <si>
    <t>Milan/Barcelona Under 1 goal</t>
  </si>
  <si>
    <t>20.02.13</t>
  </si>
  <si>
    <t>88)</t>
  </si>
  <si>
    <t>89)</t>
  </si>
  <si>
    <t>90)</t>
  </si>
  <si>
    <t>Rubin PK at home to Atletico</t>
  </si>
  <si>
    <t>Stuttgart PK at Genk</t>
  </si>
  <si>
    <t>21.02.13</t>
  </si>
  <si>
    <t>92)</t>
  </si>
  <si>
    <t>91)</t>
  </si>
  <si>
    <t>93)</t>
  </si>
  <si>
    <t>94)</t>
  </si>
  <si>
    <t>95)</t>
  </si>
  <si>
    <t>96)</t>
  </si>
  <si>
    <t>Lech Gdansk PK at Polonia</t>
  </si>
  <si>
    <t>22.02.13</t>
  </si>
  <si>
    <t>Auxerre/Guingamp Over 2</t>
  </si>
  <si>
    <t>Yeovil PK at Doncaster</t>
  </si>
  <si>
    <t>23.02.13</t>
  </si>
  <si>
    <t>Slovan Liberec PK at home to Jablonec</t>
  </si>
  <si>
    <t>Slovan Liberec/Jablonec Under 3</t>
  </si>
  <si>
    <t>Vitesse PK at Heracles</t>
  </si>
  <si>
    <t>Lanus PK at home to Velez</t>
  </si>
  <si>
    <t>97)</t>
  </si>
  <si>
    <t>98)</t>
  </si>
  <si>
    <t>99)</t>
  </si>
  <si>
    <t>100)</t>
  </si>
  <si>
    <t>Sion PK at Thun</t>
  </si>
  <si>
    <t>Lech Poznan PK at Ruch Chorzow</t>
  </si>
  <si>
    <t>101)</t>
  </si>
  <si>
    <t>102)</t>
  </si>
  <si>
    <t>24.02.13</t>
  </si>
  <si>
    <t>Swansea City -1 A.H. against Bradford</t>
  </si>
  <si>
    <t>VVV Venlo PK at home to RKC</t>
  </si>
  <si>
    <t>103)</t>
  </si>
  <si>
    <t>Net profit/loss:</t>
  </si>
  <si>
    <t>Plzen -1 A.H. at Brno</t>
  </si>
  <si>
    <t>25.02.13</t>
  </si>
  <si>
    <t>104)</t>
  </si>
  <si>
    <t>105)</t>
  </si>
  <si>
    <t>106)</t>
  </si>
  <si>
    <t>-120, -128</t>
  </si>
  <si>
    <t>Steaua -1 A.H. at Uni. Cluj</t>
  </si>
  <si>
    <t>Piast Gliwice +1 A.H. at Gornik Zab</t>
  </si>
  <si>
    <t>Brentford PK at Crawley</t>
  </si>
  <si>
    <t>26.02.13</t>
  </si>
  <si>
    <t>27.02.13</t>
  </si>
  <si>
    <t>107)</t>
  </si>
  <si>
    <t>108)</t>
  </si>
  <si>
    <t>109)</t>
  </si>
  <si>
    <t>110)</t>
  </si>
  <si>
    <t>Atl. Mineiro PK at Arsenal De Sarandi</t>
  </si>
  <si>
    <t>Yeovil PK at Colchester</t>
  </si>
  <si>
    <t>Auxerre PK at Sedan</t>
  </si>
  <si>
    <t>Radnicki PK at home to Rad Belgrade</t>
  </si>
  <si>
    <t>111)</t>
  </si>
  <si>
    <t>112)</t>
  </si>
  <si>
    <t>Espanyol PK at home to Betis</t>
  </si>
  <si>
    <t>Zaglebie ML at home to Ruch</t>
  </si>
  <si>
    <t>113)</t>
  </si>
  <si>
    <t>114)</t>
  </si>
  <si>
    <t>115)</t>
  </si>
  <si>
    <t>116)</t>
  </si>
  <si>
    <t>117)</t>
  </si>
  <si>
    <t>118)</t>
  </si>
  <si>
    <t>Austria Vienna PK at Ried</t>
  </si>
  <si>
    <t>PSV -1 A.H. at Zwolle</t>
  </si>
  <si>
    <t>Chelsea -1 A.H. at Middlesbrough</t>
  </si>
  <si>
    <t>Braga/Benfica Over 2.75</t>
  </si>
  <si>
    <t>Bolivar ML at Aurora</t>
  </si>
  <si>
    <t>winners</t>
  </si>
  <si>
    <t>Botev Plovdiv PK at Slavia Sofia</t>
  </si>
  <si>
    <t>01.03.13</t>
  </si>
  <si>
    <t>119)</t>
  </si>
  <si>
    <t>End of Month 1</t>
  </si>
  <si>
    <t>Sparta Prague -1 A.H. at Ceske Bud.</t>
  </si>
  <si>
    <t>Ceske/Sparta Over 1 goal 1st half</t>
  </si>
  <si>
    <t>120)</t>
  </si>
  <si>
    <t>121)</t>
  </si>
  <si>
    <t>G. Birligi PK at home to Istanbulspor</t>
  </si>
  <si>
    <t>Juventus PK at Napoli</t>
  </si>
  <si>
    <t>122)</t>
  </si>
  <si>
    <t>123)</t>
  </si>
  <si>
    <t>Eskisehirspor/Galatasary Over 2.5 goals</t>
  </si>
  <si>
    <t>02.03.13</t>
  </si>
  <si>
    <t>124)</t>
  </si>
  <si>
    <t>125)</t>
  </si>
  <si>
    <t>126)</t>
  </si>
  <si>
    <t>Independiente PK at Arsenal De Sarandi</t>
  </si>
  <si>
    <t>AZ PK at RKC</t>
  </si>
  <si>
    <t>03.03.13</t>
  </si>
  <si>
    <t>-127, -116</t>
  </si>
  <si>
    <t>ADO Den Haag PK at Heracles</t>
  </si>
  <si>
    <t>04.03.13</t>
  </si>
  <si>
    <t>127)</t>
  </si>
  <si>
    <t>128)</t>
  </si>
  <si>
    <t>129)</t>
  </si>
  <si>
    <t>-140, -112</t>
  </si>
  <si>
    <t>Veria PK at home to Aris</t>
  </si>
  <si>
    <t>Aris +0.25 at Veria</t>
  </si>
  <si>
    <t>-166</t>
  </si>
  <si>
    <t>100</t>
  </si>
  <si>
    <t>Verona ML at home to Padova</t>
  </si>
  <si>
    <t>Man City -1 A.H. at Aston Villa</t>
  </si>
  <si>
    <t>130)</t>
  </si>
  <si>
    <t>131)</t>
  </si>
  <si>
    <t>Zenit PK at Basel</t>
  </si>
  <si>
    <t>-133</t>
  </si>
  <si>
    <t>07.03.13</t>
  </si>
  <si>
    <t>132)</t>
  </si>
  <si>
    <t>Middlesbrough PK at Huddersfield</t>
  </si>
  <si>
    <t>St. Johnstone PK at Hearts</t>
  </si>
  <si>
    <t>05.03.13</t>
  </si>
  <si>
    <t>133)</t>
  </si>
  <si>
    <t>134)</t>
  </si>
  <si>
    <t>Basel PK at home to Zenit</t>
  </si>
  <si>
    <t>135)</t>
  </si>
  <si>
    <t>Sao Paulo -1 A.H. at home to Arsenal De Sarandi</t>
  </si>
  <si>
    <t>-111, -112</t>
  </si>
  <si>
    <t>136)</t>
  </si>
  <si>
    <t>Arsenal De Sarandi +0.5 at Sao Paulo</t>
  </si>
  <si>
    <t>137)</t>
  </si>
  <si>
    <t>-145</t>
  </si>
  <si>
    <t>185</t>
  </si>
  <si>
    <t>Sao Paulo -0.5 at home to Arsenal De Sarandi</t>
  </si>
  <si>
    <t>138)</t>
  </si>
  <si>
    <t>139)</t>
  </si>
  <si>
    <t>140)</t>
  </si>
  <si>
    <t>Belgrano PK at home to Velez</t>
  </si>
  <si>
    <t>-126</t>
  </si>
  <si>
    <t>08.03.13</t>
  </si>
  <si>
    <t>131, 137</t>
  </si>
  <si>
    <t>Austria Vienna -1 A.H. at Wiener Neustadt</t>
  </si>
  <si>
    <t>117</t>
  </si>
  <si>
    <t>09.03.13</t>
  </si>
  <si>
    <t>141)</t>
  </si>
  <si>
    <t>142)</t>
  </si>
  <si>
    <t>143)</t>
  </si>
  <si>
    <t>Velez PK at Belgrano</t>
  </si>
  <si>
    <t>Banik Ostrava PK at home to Hradec Kralove</t>
  </si>
  <si>
    <t>-209</t>
  </si>
  <si>
    <t>Sevilla PK at Mallorca</t>
  </si>
  <si>
    <t>Polonia PK at home to Wisla</t>
  </si>
  <si>
    <t>144)</t>
  </si>
  <si>
    <t>145)</t>
  </si>
  <si>
    <t>146)</t>
  </si>
  <si>
    <t>147)</t>
  </si>
  <si>
    <t>-173</t>
  </si>
  <si>
    <t>Slask PK at Ruch Chorzow</t>
  </si>
  <si>
    <t>-120</t>
  </si>
  <si>
    <t>Ternana/Spezia Over 2 goals</t>
  </si>
  <si>
    <t>-128</t>
  </si>
  <si>
    <t>-167</t>
  </si>
  <si>
    <t>Varese/Sassuolo Over 2 goals</t>
  </si>
  <si>
    <t>148)</t>
  </si>
  <si>
    <t>Ajaccio Pk at home to Lorient</t>
  </si>
  <si>
    <t>PSG -1 A.H. at home to Nancy</t>
  </si>
  <si>
    <t>149)</t>
  </si>
  <si>
    <t>-152</t>
  </si>
  <si>
    <t>Estudiantes PK at home to Newells</t>
  </si>
  <si>
    <t>-156, -162.5</t>
  </si>
  <si>
    <t>150)</t>
  </si>
  <si>
    <t>151)</t>
  </si>
  <si>
    <t>152)</t>
  </si>
  <si>
    <t>153)</t>
  </si>
  <si>
    <t>154)</t>
  </si>
  <si>
    <t>Newells PK at Estudiantes</t>
  </si>
  <si>
    <t>217</t>
  </si>
  <si>
    <t>Estudiantes/Newells Over 4.5,5 goals</t>
  </si>
  <si>
    <t>109</t>
  </si>
  <si>
    <t>Montpellier PK at Nice</t>
  </si>
  <si>
    <t>10.03.13</t>
  </si>
  <si>
    <t>Nice ML at home to Montpellier</t>
  </si>
  <si>
    <t>116</t>
  </si>
  <si>
    <t>-192</t>
  </si>
  <si>
    <t>Ponte Preta -1 A.H. at home to Sao Caetano</t>
  </si>
  <si>
    <t>108</t>
  </si>
  <si>
    <t>157</t>
  </si>
  <si>
    <t>NY Red Bulls at San Jose Earthquakes</t>
  </si>
  <si>
    <t>11.03.13</t>
  </si>
  <si>
    <t>156)</t>
  </si>
  <si>
    <t>155)</t>
  </si>
  <si>
    <t>Lechnia Gdansk -0.5 at home to Korona</t>
  </si>
  <si>
    <t>157)</t>
  </si>
  <si>
    <t>-139</t>
  </si>
  <si>
    <t>Castilla/Hercules Over 1 goal 1st half</t>
  </si>
  <si>
    <t>158)</t>
  </si>
  <si>
    <t>159)</t>
  </si>
  <si>
    <t>160)</t>
  </si>
  <si>
    <t>-140</t>
  </si>
  <si>
    <t>Lechnia/Korona Over 2.5,3 goals</t>
  </si>
  <si>
    <t>111</t>
  </si>
  <si>
    <t>Lanus PK at home to Arsenal de Sarandi</t>
  </si>
  <si>
    <t>-204</t>
  </si>
  <si>
    <t>Jeonbuk/Evergrande Over 2.5,3 goals</t>
  </si>
  <si>
    <t>-103</t>
  </si>
  <si>
    <t>12.03.13</t>
  </si>
  <si>
    <t>161)</t>
  </si>
  <si>
    <t>162)</t>
  </si>
  <si>
    <t>163)</t>
  </si>
  <si>
    <t>Evergrande PK at Jeonbuk</t>
  </si>
  <si>
    <t>Evergrande +0.25 at Jeonbuk</t>
  </si>
  <si>
    <t>-114</t>
  </si>
  <si>
    <t>Jiangsu Sainty PK at home to Vegalta</t>
  </si>
  <si>
    <t>164)</t>
  </si>
  <si>
    <t>165)</t>
  </si>
  <si>
    <t>166)</t>
  </si>
  <si>
    <t>Urawa Red -0.5 at home to Muangthong</t>
  </si>
  <si>
    <t>-101</t>
  </si>
  <si>
    <t>Seattle PK at home to Tigres</t>
  </si>
  <si>
    <t>-105*</t>
  </si>
  <si>
    <t>(*arbed out for risk free play with Tigres PK at +115)</t>
  </si>
  <si>
    <t>Jagiellonia/Wisla Over 2 goals</t>
  </si>
  <si>
    <t>-124</t>
  </si>
  <si>
    <t>167)</t>
  </si>
  <si>
    <t>168)</t>
  </si>
  <si>
    <t>169)</t>
  </si>
  <si>
    <t>170)</t>
  </si>
  <si>
    <t>Wisla PK at Jagiellonia</t>
  </si>
  <si>
    <t>Jagiellonia/Wisla Over 5.5 goals</t>
  </si>
  <si>
    <t>-130</t>
  </si>
  <si>
    <t>Al-Jazira/Al-Shabab Riyadh Over 2.5 goals</t>
  </si>
  <si>
    <t>-117</t>
  </si>
  <si>
    <t>-104</t>
  </si>
  <si>
    <t>Reysol ML at home to Central Coast</t>
  </si>
  <si>
    <t>13.03.13</t>
  </si>
  <si>
    <t>171)</t>
  </si>
  <si>
    <t>-111</t>
  </si>
  <si>
    <t>Al-Gharafa +0.25 at home to Sepahan</t>
  </si>
  <si>
    <t>Al-Gharafa/Sepahan Over 2 goals</t>
  </si>
  <si>
    <t>-198</t>
  </si>
  <si>
    <t>172)</t>
  </si>
  <si>
    <t>173)</t>
  </si>
  <si>
    <t>174)</t>
  </si>
  <si>
    <t>175)</t>
  </si>
  <si>
    <t>Al-Ahli PK at Al-Nasr Dubai</t>
  </si>
  <si>
    <t>-160</t>
  </si>
  <si>
    <t>Salzburg -0.75 at Admira</t>
  </si>
  <si>
    <t>Wolfsberger PK at home to Mattersburg</t>
  </si>
  <si>
    <t>176)</t>
  </si>
  <si>
    <t>-194</t>
  </si>
  <si>
    <t>Porto PK at Malaga</t>
  </si>
  <si>
    <t>177)</t>
  </si>
  <si>
    <t>178)</t>
  </si>
  <si>
    <t>-108</t>
  </si>
  <si>
    <t>Malaga to Qualify vs Porto</t>
  </si>
  <si>
    <t>-196</t>
  </si>
  <si>
    <t>Arsenal +1 A.H. at Bayern Munich</t>
  </si>
  <si>
    <t>179)</t>
  </si>
  <si>
    <t>-161*</t>
  </si>
  <si>
    <t>Zenit to Qualify at home to Basel</t>
  </si>
  <si>
    <t>14.03.13</t>
  </si>
  <si>
    <t>180)</t>
  </si>
  <si>
    <t>181)</t>
  </si>
  <si>
    <t>182)</t>
  </si>
  <si>
    <t>183)</t>
  </si>
  <si>
    <t>Inter/Tottenham Under 3 goals</t>
  </si>
  <si>
    <t>-197</t>
  </si>
  <si>
    <t>Inter PK at home to Tottenham</t>
  </si>
  <si>
    <t>-132</t>
  </si>
  <si>
    <t>Newcastle to Qualify at home to Anzhi</t>
  </si>
  <si>
    <t>-182</t>
  </si>
  <si>
    <t>-170, +130</t>
  </si>
  <si>
    <t>Pinnacle, Betway</t>
  </si>
  <si>
    <t>Deportivo PK at home to Celta Vigo</t>
  </si>
  <si>
    <t>Saarbrucken +0.25 A.H. at Unterhaching</t>
  </si>
  <si>
    <t>Osijek +0.25 A.H. at Slaven Koprivnica</t>
  </si>
  <si>
    <t>Unterhaching PK at home to Saarbrucken</t>
  </si>
  <si>
    <t>184)</t>
  </si>
  <si>
    <t>185)</t>
  </si>
  <si>
    <t>186)</t>
  </si>
  <si>
    <t>187)</t>
  </si>
  <si>
    <t>188)</t>
  </si>
  <si>
    <t>189)</t>
  </si>
  <si>
    <t>190)</t>
  </si>
  <si>
    <t>-157</t>
  </si>
  <si>
    <t>-172</t>
  </si>
  <si>
    <t>-112</t>
  </si>
  <si>
    <t>15.03.13</t>
  </si>
  <si>
    <t>16.03.13</t>
  </si>
  <si>
    <t>Emmen +1 A.H. at De Graafschap</t>
  </si>
  <si>
    <t>De Graafschap/Emmen Over 3.5,4 goals</t>
  </si>
  <si>
    <t>Yokohama F. Marinos ML at home to Jubilo Iwata</t>
  </si>
  <si>
    <t>Dortmund -1 A.H. at home to Freiburg</t>
  </si>
  <si>
    <t>191)</t>
  </si>
  <si>
    <t>192)</t>
  </si>
  <si>
    <t>193)</t>
  </si>
  <si>
    <t>194)</t>
  </si>
  <si>
    <t>West Brom PK at Stoke</t>
  </si>
  <si>
    <t>126</t>
  </si>
  <si>
    <t>Southampton/Liverpool Over 2.5,3 goals</t>
  </si>
  <si>
    <t>195)</t>
  </si>
  <si>
    <t>Man Utd -2 A.H. at home to Reading</t>
  </si>
  <si>
    <t>-127</t>
  </si>
  <si>
    <t>Hetha Berlin PK at 1860 Munich</t>
  </si>
  <si>
    <t>Live bet (£130)</t>
  </si>
  <si>
    <t>-118, -130</t>
  </si>
  <si>
    <t>Juventus PK at Bologna 1st Half</t>
  </si>
  <si>
    <t>196)</t>
  </si>
  <si>
    <t>197)</t>
  </si>
  <si>
    <t xml:space="preserve">Juventus PK at Bologna </t>
  </si>
  <si>
    <t>-278</t>
  </si>
  <si>
    <t>NAC Breda -0.75 A.H. at home to Willem II</t>
  </si>
  <si>
    <t>-115</t>
  </si>
  <si>
    <t>17.03.13</t>
  </si>
  <si>
    <t>198)</t>
  </si>
  <si>
    <t>199)</t>
  </si>
  <si>
    <t>200)</t>
  </si>
  <si>
    <t>Tigres PK at home to Chivas</t>
  </si>
  <si>
    <t>-286</t>
  </si>
  <si>
    <t>201)</t>
  </si>
  <si>
    <t>202)</t>
  </si>
  <si>
    <t>203)</t>
  </si>
  <si>
    <t>Siena/Cagliari Over 2 goals</t>
  </si>
  <si>
    <t>-143</t>
  </si>
  <si>
    <t>Twente PK at Groningen</t>
  </si>
  <si>
    <t>Groningen/Twente Under 3 goals</t>
  </si>
  <si>
    <t>-185</t>
  </si>
  <si>
    <t>Gamba Osaka -1 A.H. at home to Yokohama FC</t>
  </si>
  <si>
    <t>-110</t>
  </si>
  <si>
    <t>Chievo PK at Pescara</t>
  </si>
  <si>
    <t>204)</t>
  </si>
  <si>
    <t>205)</t>
  </si>
  <si>
    <t>206)</t>
  </si>
  <si>
    <t>Dundee Utd -1 A.H. at home to Dundee</t>
  </si>
  <si>
    <t>Sunderland -0.5 at home to Norwich</t>
  </si>
  <si>
    <t>Ajax -0.5 at AZ Alkmaar</t>
  </si>
  <si>
    <t>207)</t>
  </si>
  <si>
    <t>Atletico Madrid PK at Osasuna</t>
  </si>
  <si>
    <t>-199</t>
  </si>
  <si>
    <t>Newells PK at home to River Plate</t>
  </si>
  <si>
    <t>-137</t>
  </si>
  <si>
    <t>208)</t>
  </si>
  <si>
    <t>209)</t>
  </si>
  <si>
    <t>Koln PK at Dynamo Dresden</t>
  </si>
  <si>
    <t>18.03.13</t>
  </si>
  <si>
    <t>Piast Gliwice PK at home to Lechnia Gdansk</t>
  </si>
  <si>
    <t>210)</t>
  </si>
  <si>
    <t>211)</t>
  </si>
  <si>
    <t>Target by Feb 2014:</t>
  </si>
  <si>
    <t>Average per month req':</t>
  </si>
  <si>
    <t>Remaining req':</t>
  </si>
  <si>
    <t>19.03.13</t>
  </si>
  <si>
    <t>212)</t>
  </si>
  <si>
    <t>Empoli PK at Modena</t>
  </si>
  <si>
    <t>Modena PK at home to Empoli</t>
  </si>
  <si>
    <t>Gamba Osaka -1 A.H. at Kumamoto</t>
  </si>
  <si>
    <t>115</t>
  </si>
  <si>
    <t>213)</t>
  </si>
  <si>
    <t>214)</t>
  </si>
  <si>
    <t>215)</t>
  </si>
  <si>
    <t>216)</t>
  </si>
  <si>
    <t>20.03.13</t>
  </si>
  <si>
    <t>145</t>
  </si>
  <si>
    <t>Yokohama FC PK at Thespa</t>
  </si>
  <si>
    <t>-134, -135</t>
  </si>
  <si>
    <t>Tubize PK at home to Vise</t>
  </si>
  <si>
    <t>-201</t>
  </si>
  <si>
    <t>217)</t>
  </si>
  <si>
    <t>218)</t>
  </si>
  <si>
    <t>219)</t>
  </si>
  <si>
    <t>220)</t>
  </si>
  <si>
    <t>221)</t>
  </si>
  <si>
    <t>Varese/Novara over 2 goals</t>
  </si>
  <si>
    <t>-164</t>
  </si>
  <si>
    <t>Bulgaria -0.75 A.H. at home to Malta</t>
  </si>
  <si>
    <t>-121</t>
  </si>
  <si>
    <t>22.03.13</t>
  </si>
  <si>
    <t>Turkey -1 A.H. at Andorra</t>
  </si>
  <si>
    <t>-123, -127</t>
  </si>
  <si>
    <t>Latvia -1 A.H. at Liechtenstein</t>
  </si>
  <si>
    <t>134</t>
  </si>
  <si>
    <t>Montenegro -0.75 A.H. at Moldova</t>
  </si>
  <si>
    <t>222)</t>
  </si>
  <si>
    <t>223)</t>
  </si>
  <si>
    <t>224)</t>
  </si>
  <si>
    <t>225)</t>
  </si>
  <si>
    <t>226)</t>
  </si>
  <si>
    <t>227)</t>
  </si>
  <si>
    <t>Doncaster PK at Scunthorpe</t>
  </si>
  <si>
    <t>23.03.13</t>
  </si>
  <si>
    <t>-116</t>
  </si>
  <si>
    <t>Stirling Albio +2.5 A.H. at Rangers</t>
  </si>
  <si>
    <t>-144</t>
  </si>
  <si>
    <t>Montreal Impact PK at home to New York RB</t>
  </si>
  <si>
    <t>Grosseto PK at home to Cesena</t>
  </si>
  <si>
    <t>-222</t>
  </si>
  <si>
    <t>FC Dallas PK at home to RSL</t>
  </si>
  <si>
    <t>228)</t>
  </si>
  <si>
    <t>229)</t>
  </si>
  <si>
    <t>230)</t>
  </si>
  <si>
    <t>-186</t>
  </si>
  <si>
    <t>24.03.13</t>
  </si>
  <si>
    <t>San Jose Earthquakes/Seattle Sounders Under 2 goals</t>
  </si>
  <si>
    <t>Reggina PK at home to Juve Stabia</t>
  </si>
  <si>
    <t>-137, -145</t>
  </si>
  <si>
    <t>Las Palmas PK at Sabadell</t>
  </si>
  <si>
    <t>231)</t>
  </si>
  <si>
    <t>232)</t>
  </si>
  <si>
    <t>233)</t>
  </si>
  <si>
    <t>Empoli/Bari Over 1 goal 1st half</t>
  </si>
  <si>
    <t>-135</t>
  </si>
  <si>
    <t>Empoli/Bari Under 2 goals</t>
  </si>
  <si>
    <t>Cesena PK at Grosseto</t>
  </si>
  <si>
    <t>234)</t>
  </si>
  <si>
    <t>235)</t>
  </si>
  <si>
    <t>236)</t>
  </si>
  <si>
    <t>237)</t>
  </si>
  <si>
    <t>238)</t>
  </si>
  <si>
    <t>Jordan/Japan Over 2.75 goals</t>
  </si>
  <si>
    <t>26.03.13</t>
  </si>
  <si>
    <t>-125</t>
  </si>
  <si>
    <t>Armenia/Czech Rep. Over 2 goals</t>
  </si>
  <si>
    <t>England PK at Montenegro</t>
  </si>
  <si>
    <t>Colombia PK at Venezuela</t>
  </si>
  <si>
    <t>27.03.13</t>
  </si>
  <si>
    <t>Uruguay +0.25 A.H. at Chile</t>
  </si>
  <si>
    <t>Ecuador/Paraguay Over 5 goals</t>
  </si>
  <si>
    <t>239)</t>
  </si>
  <si>
    <t>-184</t>
  </si>
  <si>
    <t>Evens</t>
  </si>
  <si>
    <t>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</si>
</sst>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£&quot;#,##0.00;[Red]\-&quot;£&quot;#,##0.00"/>
    <numFmt numFmtId="164" formatCode="&quot;£&quot;#,##0.00"/>
    <numFmt numFmtId="165" formatCode="&quot;£&quot;#,##0.00;[Red]&quot;£&quot;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3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rgb="FF000032"/>
      <name val="Arial"/>
      <family val="2"/>
    </font>
    <font>
      <b/>
      <i/>
      <u/>
      <sz val="11"/>
      <color rgb="FF00B050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1D2EE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C1D2EE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4" fillId="0" borderId="0" xfId="0" applyFont="1"/>
    <xf numFmtId="0" fontId="5" fillId="0" borderId="0" xfId="0" applyFont="1"/>
    <xf numFmtId="0" fontId="2" fillId="0" borderId="0" xfId="0" applyFont="1"/>
    <xf numFmtId="0" fontId="6" fillId="0" borderId="0" xfId="0" applyFont="1"/>
    <xf numFmtId="164" fontId="7" fillId="0" borderId="0" xfId="0" applyNumberFormat="1" applyFont="1"/>
    <xf numFmtId="164" fontId="8" fillId="0" borderId="0" xfId="0" applyNumberFormat="1" applyFont="1"/>
    <xf numFmtId="164" fontId="9" fillId="0" borderId="0" xfId="0" applyNumberFormat="1" applyFont="1"/>
    <xf numFmtId="164" fontId="10" fillId="0" borderId="0" xfId="0" applyNumberFormat="1" applyFont="1"/>
    <xf numFmtId="164" fontId="11" fillId="0" borderId="0" xfId="0" applyNumberFormat="1" applyFont="1"/>
    <xf numFmtId="164" fontId="0" fillId="0" borderId="0" xfId="0" applyNumberFormat="1"/>
    <xf numFmtId="9" fontId="0" fillId="0" borderId="0" xfId="1" applyFont="1"/>
    <xf numFmtId="10" fontId="4" fillId="0" borderId="0" xfId="1" applyNumberFormat="1" applyFont="1"/>
    <xf numFmtId="0" fontId="12" fillId="2" borderId="0" xfId="0" applyFont="1" applyFill="1" applyAlignment="1">
      <alignment vertical="top" indent="1"/>
    </xf>
    <xf numFmtId="0" fontId="12" fillId="2" borderId="0" xfId="0" applyFont="1" applyFill="1" applyAlignment="1">
      <alignment vertical="top" wrapText="1" indent="1"/>
    </xf>
    <xf numFmtId="0" fontId="12" fillId="2" borderId="1" xfId="0" applyFont="1" applyFill="1" applyBorder="1" applyAlignment="1">
      <alignment vertical="top" indent="1"/>
    </xf>
    <xf numFmtId="15" fontId="12" fillId="2" borderId="1" xfId="0" applyNumberFormat="1" applyFont="1" applyFill="1" applyBorder="1" applyAlignment="1">
      <alignment vertical="top" indent="1"/>
    </xf>
    <xf numFmtId="0" fontId="12" fillId="2" borderId="1" xfId="0" applyFont="1" applyFill="1" applyBorder="1" applyAlignment="1">
      <alignment horizontal="right" vertical="top" indent="1"/>
    </xf>
    <xf numFmtId="0" fontId="3" fillId="0" borderId="0" xfId="0" applyFont="1"/>
    <xf numFmtId="164" fontId="13" fillId="0" borderId="0" xfId="0" applyNumberFormat="1" applyFont="1"/>
    <xf numFmtId="0" fontId="14" fillId="0" borderId="0" xfId="0" applyFont="1"/>
    <xf numFmtId="49" fontId="5" fillId="0" borderId="0" xfId="0" applyNumberFormat="1" applyFont="1"/>
    <xf numFmtId="0" fontId="15" fillId="0" borderId="0" xfId="0" applyFont="1"/>
    <xf numFmtId="49" fontId="2" fillId="0" borderId="0" xfId="0" applyNumberFormat="1" applyFont="1"/>
    <xf numFmtId="49" fontId="5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8" fontId="7" fillId="0" borderId="0" xfId="0" applyNumberFormat="1" applyFont="1"/>
    <xf numFmtId="49" fontId="6" fillId="0" borderId="0" xfId="0" applyNumberFormat="1" applyFont="1" applyAlignment="1">
      <alignment horizontal="right"/>
    </xf>
    <xf numFmtId="0" fontId="17" fillId="0" borderId="0" xfId="0" applyFont="1"/>
    <xf numFmtId="0" fontId="16" fillId="0" borderId="0" xfId="0" applyFont="1"/>
    <xf numFmtId="0" fontId="18" fillId="0" borderId="0" xfId="0" applyFont="1"/>
    <xf numFmtId="0" fontId="10" fillId="0" borderId="0" xfId="0" applyFont="1"/>
    <xf numFmtId="0" fontId="8" fillId="0" borderId="0" xfId="0" applyFont="1"/>
    <xf numFmtId="2" fontId="9" fillId="0" borderId="0" xfId="0" applyNumberFormat="1" applyFont="1"/>
    <xf numFmtId="164" fontId="19" fillId="0" borderId="0" xfId="0" applyNumberFormat="1" applyFont="1"/>
    <xf numFmtId="164" fontId="9" fillId="0" borderId="0" xfId="0" applyNumberFormat="1" applyFont="1" applyAlignment="1">
      <alignment horizontal="right"/>
    </xf>
    <xf numFmtId="4" fontId="0" fillId="0" borderId="0" xfId="0" applyNumberFormat="1"/>
    <xf numFmtId="164" fontId="17" fillId="0" borderId="0" xfId="0" applyNumberFormat="1" applyFont="1"/>
    <xf numFmtId="164" fontId="18" fillId="0" borderId="0" xfId="0" applyNumberFormat="1" applyFont="1"/>
    <xf numFmtId="165" fontId="9" fillId="0" borderId="0" xfId="0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LiveSoccerWindow('S',400,250,1)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025" name="AutoShape 1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267200" y="1840230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026" name="AutoShape 2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267200" y="198596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027" name="AutoShape 3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267200" y="2067877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028" name="AutoShape 4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267200" y="2135505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029" name="AutoShape 5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267200" y="220313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030" name="AutoShape 6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267200" y="262223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8" name="AutoShape 1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29156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9" name="AutoShape 2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29156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0" name="AutoShape 3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29156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1" name="AutoShape 4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29156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2" name="AutoShape 5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29156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3" name="AutoShape 6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29156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4" name="AutoShape 1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29156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5" name="AutoShape 2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29156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6" name="AutoShape 3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29156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7" name="AutoShape 4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29156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8" name="AutoShape 5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29156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9" name="AutoShape 6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29156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2" name="AutoShape 1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3363277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3" name="AutoShape 2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3664267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4" name="AutoShape 3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3836670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5" name="AutoShape 4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440912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6" name="AutoShape 5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4581525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7" name="AutoShape 6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5382577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1031" name="AutoShape 7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5554980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20" name="AutoShape 1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3706177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21" name="AutoShape 2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3965257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22" name="AutoShape 3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4290060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23" name="AutoShape 4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4429125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24" name="AutoShape 5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4539615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25" name="AutoShape 6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466439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26" name="AutoShape 7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5017770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1032" name="AutoShape 8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5691187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1033" name="AutoShape 9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5787390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257</xdr:row>
      <xdr:rowOff>0</xdr:rowOff>
    </xdr:from>
    <xdr:to>
      <xdr:col>6</xdr:col>
      <xdr:colOff>161925</xdr:colOff>
      <xdr:row>257</xdr:row>
      <xdr:rowOff>161925</xdr:rowOff>
    </xdr:to>
    <xdr:sp macro="" textlink="">
      <xdr:nvSpPr>
        <xdr:cNvPr id="1034" name="AutoShape 10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486525" y="5926455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27" name="AutoShape 1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4267200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28" name="AutoShape 2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4690110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29" name="AutoShape 3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483584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30" name="AutoShape 4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4903470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31" name="AutoShape 5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4971097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024" name="AutoShape 6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528161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257</xdr:row>
      <xdr:rowOff>0</xdr:rowOff>
    </xdr:from>
    <xdr:to>
      <xdr:col>5</xdr:col>
      <xdr:colOff>161925</xdr:colOff>
      <xdr:row>257</xdr:row>
      <xdr:rowOff>161925</xdr:rowOff>
    </xdr:to>
    <xdr:sp macro="" textlink="">
      <xdr:nvSpPr>
        <xdr:cNvPr id="1035" name="AutoShape 7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4619625" y="5583555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266</xdr:row>
      <xdr:rowOff>0</xdr:rowOff>
    </xdr:from>
    <xdr:to>
      <xdr:col>6</xdr:col>
      <xdr:colOff>161925</xdr:colOff>
      <xdr:row>266</xdr:row>
      <xdr:rowOff>161925</xdr:rowOff>
    </xdr:to>
    <xdr:sp macro="" textlink="">
      <xdr:nvSpPr>
        <xdr:cNvPr id="1036" name="AutoShape 1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753225" y="5115877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266</xdr:row>
      <xdr:rowOff>0</xdr:rowOff>
    </xdr:from>
    <xdr:to>
      <xdr:col>6</xdr:col>
      <xdr:colOff>161925</xdr:colOff>
      <xdr:row>266</xdr:row>
      <xdr:rowOff>161925</xdr:rowOff>
    </xdr:to>
    <xdr:sp macro="" textlink="">
      <xdr:nvSpPr>
        <xdr:cNvPr id="1037" name="AutoShape 2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753225" y="519779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266</xdr:row>
      <xdr:rowOff>0</xdr:rowOff>
    </xdr:from>
    <xdr:to>
      <xdr:col>6</xdr:col>
      <xdr:colOff>161925</xdr:colOff>
      <xdr:row>266</xdr:row>
      <xdr:rowOff>161925</xdr:rowOff>
    </xdr:to>
    <xdr:sp macro="" textlink="">
      <xdr:nvSpPr>
        <xdr:cNvPr id="1038" name="AutoShape 3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753225" y="568547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266</xdr:row>
      <xdr:rowOff>0</xdr:rowOff>
    </xdr:from>
    <xdr:to>
      <xdr:col>6</xdr:col>
      <xdr:colOff>161925</xdr:colOff>
      <xdr:row>266</xdr:row>
      <xdr:rowOff>161925</xdr:rowOff>
    </xdr:to>
    <xdr:sp macro="" textlink="">
      <xdr:nvSpPr>
        <xdr:cNvPr id="1039" name="AutoShape 4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753225" y="5767387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266</xdr:row>
      <xdr:rowOff>0</xdr:rowOff>
    </xdr:from>
    <xdr:to>
      <xdr:col>6</xdr:col>
      <xdr:colOff>161925</xdr:colOff>
      <xdr:row>266</xdr:row>
      <xdr:rowOff>161925</xdr:rowOff>
    </xdr:to>
    <xdr:sp macro="" textlink="">
      <xdr:nvSpPr>
        <xdr:cNvPr id="1040" name="AutoShape 5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753225" y="5849302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266</xdr:row>
      <xdr:rowOff>0</xdr:rowOff>
    </xdr:from>
    <xdr:to>
      <xdr:col>6</xdr:col>
      <xdr:colOff>161925</xdr:colOff>
      <xdr:row>266</xdr:row>
      <xdr:rowOff>161925</xdr:rowOff>
    </xdr:to>
    <xdr:sp macro="" textlink="">
      <xdr:nvSpPr>
        <xdr:cNvPr id="1041" name="AutoShape 6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753225" y="62741175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266</xdr:row>
      <xdr:rowOff>0</xdr:rowOff>
    </xdr:from>
    <xdr:to>
      <xdr:col>6</xdr:col>
      <xdr:colOff>161925</xdr:colOff>
      <xdr:row>266</xdr:row>
      <xdr:rowOff>161925</xdr:rowOff>
    </xdr:to>
    <xdr:sp macro="" textlink="">
      <xdr:nvSpPr>
        <xdr:cNvPr id="1042" name="AutoShape 7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753225" y="6370320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266</xdr:row>
      <xdr:rowOff>0</xdr:rowOff>
    </xdr:from>
    <xdr:to>
      <xdr:col>6</xdr:col>
      <xdr:colOff>161925</xdr:colOff>
      <xdr:row>266</xdr:row>
      <xdr:rowOff>161925</xdr:rowOff>
    </xdr:to>
    <xdr:sp macro="" textlink="">
      <xdr:nvSpPr>
        <xdr:cNvPr id="1043" name="AutoShape 8" descr="https://www.pinnaclesports.com/Resources/Images/information.png">
          <a:hlinkClick xmlns:r="http://schemas.openxmlformats.org/officeDocument/2006/relationships" r:id="rId1" tooltip="Extra information on Live Asian Handicap.&#10;"/>
        </xdr:cNvPr>
        <xdr:cNvSpPr>
          <a:spLocks noChangeAspect="1" noChangeArrowheads="1"/>
        </xdr:cNvSpPr>
      </xdr:nvSpPr>
      <xdr:spPr bwMode="auto">
        <a:xfrm>
          <a:off x="6753225" y="67970400"/>
          <a:ext cx="1619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S266"/>
  <sheetViews>
    <sheetView tabSelected="1" topLeftCell="B220" workbookViewId="0">
      <selection activeCell="F241" sqref="F241"/>
    </sheetView>
  </sheetViews>
  <sheetFormatPr defaultRowHeight="15" x14ac:dyDescent="0.25"/>
  <cols>
    <col min="1" max="1" width="14.42578125" bestFit="1" customWidth="1"/>
    <col min="2" max="2" width="12.5703125" customWidth="1"/>
    <col min="3" max="3" width="22.7109375" customWidth="1"/>
    <col min="4" max="4" width="10.140625" bestFit="1" customWidth="1"/>
    <col min="5" max="5" width="13.42578125" bestFit="1" customWidth="1"/>
    <col min="6" max="6" width="28" customWidth="1"/>
    <col min="7" max="7" width="13.5703125" customWidth="1"/>
    <col min="8" max="9" width="10.140625" bestFit="1" customWidth="1"/>
    <col min="10" max="10" width="14.7109375" bestFit="1" customWidth="1"/>
    <col min="11" max="11" width="10.85546875" style="9" bestFit="1" customWidth="1"/>
    <col min="13" max="13" width="9.85546875" bestFit="1" customWidth="1"/>
    <col min="15" max="15" width="9.85546875" bestFit="1" customWidth="1"/>
  </cols>
  <sheetData>
    <row r="4" spans="1:12" x14ac:dyDescent="0.25">
      <c r="C4" s="1" t="s">
        <v>90</v>
      </c>
    </row>
    <row r="6" spans="1:12" x14ac:dyDescent="0.25">
      <c r="C6" s="1" t="s">
        <v>52</v>
      </c>
      <c r="E6" s="1" t="s">
        <v>7</v>
      </c>
      <c r="F6" s="1" t="s">
        <v>0</v>
      </c>
      <c r="G6" s="1" t="s">
        <v>1</v>
      </c>
      <c r="H6" s="1" t="s">
        <v>2</v>
      </c>
      <c r="I6" s="1" t="s">
        <v>3</v>
      </c>
      <c r="J6" s="1" t="s">
        <v>4</v>
      </c>
      <c r="K6" s="5" t="s">
        <v>5</v>
      </c>
      <c r="L6" s="5"/>
    </row>
    <row r="7" spans="1:12" s="4" customFormat="1" x14ac:dyDescent="0.25">
      <c r="B7" s="4" t="s">
        <v>53</v>
      </c>
      <c r="C7" s="4" t="s">
        <v>44</v>
      </c>
      <c r="E7" s="4" t="s">
        <v>6</v>
      </c>
      <c r="F7" s="4" t="s">
        <v>8</v>
      </c>
      <c r="G7" s="4">
        <v>-115</v>
      </c>
      <c r="H7" s="4">
        <v>40</v>
      </c>
      <c r="I7" s="4">
        <v>40</v>
      </c>
      <c r="J7" s="4" t="s">
        <v>10</v>
      </c>
      <c r="K7" s="6">
        <v>0</v>
      </c>
      <c r="L7" s="6">
        <v>0</v>
      </c>
    </row>
    <row r="8" spans="1:12" s="4" customFormat="1" x14ac:dyDescent="0.25">
      <c r="B8" s="4" t="s">
        <v>54</v>
      </c>
      <c r="C8" s="4" t="s">
        <v>44</v>
      </c>
      <c r="E8" s="4" t="s">
        <v>6</v>
      </c>
      <c r="F8" s="4" t="s">
        <v>9</v>
      </c>
      <c r="G8" s="4">
        <v>146</v>
      </c>
      <c r="H8" s="4">
        <v>100</v>
      </c>
      <c r="I8" s="4">
        <v>100</v>
      </c>
      <c r="J8" s="4" t="s">
        <v>10</v>
      </c>
      <c r="K8" s="6">
        <v>0</v>
      </c>
      <c r="L8" s="6">
        <v>0</v>
      </c>
    </row>
    <row r="9" spans="1:12" s="2" customFormat="1" x14ac:dyDescent="0.25">
      <c r="B9" s="4" t="s">
        <v>55</v>
      </c>
      <c r="C9" s="2" t="s">
        <v>44</v>
      </c>
      <c r="E9" s="2" t="s">
        <v>12</v>
      </c>
      <c r="F9" s="2" t="s">
        <v>11</v>
      </c>
      <c r="G9" s="2">
        <v>108</v>
      </c>
      <c r="H9" s="2">
        <v>100</v>
      </c>
      <c r="I9" s="2">
        <v>208</v>
      </c>
      <c r="J9" s="2" t="s">
        <v>13</v>
      </c>
      <c r="K9" s="7">
        <v>108</v>
      </c>
      <c r="L9" s="7">
        <v>108</v>
      </c>
    </row>
    <row r="10" spans="1:12" s="2" customFormat="1" x14ac:dyDescent="0.25">
      <c r="B10" s="4" t="s">
        <v>56</v>
      </c>
      <c r="C10" s="2" t="s">
        <v>44</v>
      </c>
      <c r="E10" s="2" t="s">
        <v>12</v>
      </c>
      <c r="F10" s="2" t="s">
        <v>11</v>
      </c>
      <c r="G10" s="2">
        <v>-111</v>
      </c>
      <c r="H10" s="2">
        <v>400</v>
      </c>
      <c r="I10" s="2">
        <f>400+360.36</f>
        <v>760.36</v>
      </c>
      <c r="J10" s="2" t="s">
        <v>13</v>
      </c>
      <c r="K10" s="7">
        <v>360.36</v>
      </c>
      <c r="L10" s="7">
        <v>360.36</v>
      </c>
    </row>
    <row r="11" spans="1:12" s="2" customFormat="1" x14ac:dyDescent="0.25">
      <c r="B11" s="4" t="s">
        <v>57</v>
      </c>
      <c r="C11" s="2" t="s">
        <v>44</v>
      </c>
      <c r="E11" s="2" t="s">
        <v>12</v>
      </c>
      <c r="F11" s="2" t="s">
        <v>14</v>
      </c>
      <c r="G11" s="2">
        <v>104</v>
      </c>
      <c r="H11" s="2">
        <v>100</v>
      </c>
      <c r="I11" s="2">
        <v>204</v>
      </c>
      <c r="J11" s="2" t="s">
        <v>13</v>
      </c>
      <c r="K11" s="7">
        <v>104</v>
      </c>
      <c r="L11" s="7">
        <v>104</v>
      </c>
    </row>
    <row r="12" spans="1:12" s="3" customFormat="1" x14ac:dyDescent="0.25">
      <c r="B12" s="4" t="s">
        <v>58</v>
      </c>
      <c r="C12" s="3" t="s">
        <v>44</v>
      </c>
      <c r="E12" s="3" t="s">
        <v>12</v>
      </c>
      <c r="F12" s="3" t="s">
        <v>15</v>
      </c>
      <c r="G12" s="3">
        <v>-167</v>
      </c>
      <c r="H12" s="3">
        <v>167</v>
      </c>
      <c r="I12" s="3">
        <v>0</v>
      </c>
      <c r="J12" s="3" t="s">
        <v>16</v>
      </c>
      <c r="K12" s="8">
        <v>-167</v>
      </c>
      <c r="L12" s="8">
        <v>-167</v>
      </c>
    </row>
    <row r="13" spans="1:12" x14ac:dyDescent="0.25">
      <c r="A13" s="4"/>
      <c r="B13" s="4" t="s">
        <v>59</v>
      </c>
      <c r="C13" s="4" t="s">
        <v>44</v>
      </c>
      <c r="D13" s="4"/>
      <c r="E13" s="4" t="s">
        <v>12</v>
      </c>
      <c r="F13" s="4" t="s">
        <v>17</v>
      </c>
      <c r="G13" s="4">
        <v>-181</v>
      </c>
      <c r="H13" s="4">
        <v>100</v>
      </c>
      <c r="I13" s="4">
        <v>100</v>
      </c>
      <c r="J13" s="4" t="s">
        <v>10</v>
      </c>
      <c r="K13" s="6">
        <v>0</v>
      </c>
      <c r="L13" s="6">
        <v>0</v>
      </c>
    </row>
    <row r="14" spans="1:12" s="2" customFormat="1" x14ac:dyDescent="0.25">
      <c r="B14" s="4" t="s">
        <v>60</v>
      </c>
      <c r="C14" s="2" t="s">
        <v>44</v>
      </c>
      <c r="E14" s="2" t="s">
        <v>12</v>
      </c>
      <c r="F14" s="2" t="s">
        <v>18</v>
      </c>
      <c r="G14" s="2">
        <v>-132</v>
      </c>
      <c r="H14" s="2">
        <v>264</v>
      </c>
      <c r="I14" s="2">
        <v>464</v>
      </c>
      <c r="J14" s="2" t="s">
        <v>13</v>
      </c>
      <c r="K14" s="7">
        <v>200</v>
      </c>
      <c r="L14" s="7">
        <v>200</v>
      </c>
    </row>
    <row r="15" spans="1:12" s="3" customFormat="1" x14ac:dyDescent="0.25">
      <c r="B15" s="4" t="s">
        <v>61</v>
      </c>
      <c r="C15" s="3" t="s">
        <v>44</v>
      </c>
      <c r="E15" s="3" t="s">
        <v>12</v>
      </c>
      <c r="F15" s="3" t="s">
        <v>19</v>
      </c>
      <c r="G15" s="3">
        <v>-187</v>
      </c>
      <c r="H15" s="3">
        <v>100</v>
      </c>
      <c r="I15" s="3">
        <v>0</v>
      </c>
      <c r="J15" s="3" t="s">
        <v>16</v>
      </c>
      <c r="K15" s="8">
        <v>-100</v>
      </c>
      <c r="L15" s="8">
        <v>-100</v>
      </c>
    </row>
    <row r="16" spans="1:12" s="4" customFormat="1" x14ac:dyDescent="0.25">
      <c r="B16" s="4" t="s">
        <v>62</v>
      </c>
      <c r="C16" s="4" t="s">
        <v>44</v>
      </c>
      <c r="E16" s="4" t="s">
        <v>21</v>
      </c>
      <c r="F16" s="4" t="s">
        <v>20</v>
      </c>
      <c r="G16" s="4">
        <v>-154</v>
      </c>
      <c r="H16" s="4">
        <v>200</v>
      </c>
      <c r="I16" s="4">
        <v>200</v>
      </c>
      <c r="J16" s="4" t="s">
        <v>10</v>
      </c>
      <c r="K16" s="6">
        <v>0</v>
      </c>
      <c r="L16" s="6">
        <v>0</v>
      </c>
    </row>
    <row r="17" spans="2:12" s="4" customFormat="1" x14ac:dyDescent="0.25">
      <c r="B17" s="4" t="s">
        <v>63</v>
      </c>
      <c r="C17" s="4" t="s">
        <v>44</v>
      </c>
      <c r="E17" s="4" t="s">
        <v>21</v>
      </c>
      <c r="F17" s="4" t="s">
        <v>22</v>
      </c>
      <c r="G17" s="4">
        <v>-160</v>
      </c>
      <c r="H17" s="4">
        <v>200</v>
      </c>
      <c r="I17" s="4">
        <v>200</v>
      </c>
      <c r="J17" s="4" t="s">
        <v>10</v>
      </c>
      <c r="K17" s="6">
        <v>0</v>
      </c>
      <c r="L17" s="6">
        <v>0</v>
      </c>
    </row>
    <row r="18" spans="2:12" s="2" customFormat="1" x14ac:dyDescent="0.25">
      <c r="B18" s="4" t="s">
        <v>64</v>
      </c>
      <c r="C18" s="2" t="s">
        <v>44</v>
      </c>
      <c r="E18" s="2" t="s">
        <v>21</v>
      </c>
      <c r="F18" s="2" t="s">
        <v>23</v>
      </c>
      <c r="G18" s="2">
        <v>-108</v>
      </c>
      <c r="H18" s="2">
        <v>108</v>
      </c>
      <c r="I18" s="2">
        <v>208</v>
      </c>
      <c r="J18" s="2" t="s">
        <v>13</v>
      </c>
      <c r="K18" s="7">
        <v>100</v>
      </c>
      <c r="L18" s="7">
        <v>100</v>
      </c>
    </row>
    <row r="19" spans="2:12" s="4" customFormat="1" x14ac:dyDescent="0.25">
      <c r="B19" s="4" t="s">
        <v>65</v>
      </c>
      <c r="C19" s="4" t="s">
        <v>44</v>
      </c>
      <c r="D19" s="4" t="s">
        <v>24</v>
      </c>
      <c r="E19" s="4" t="s">
        <v>25</v>
      </c>
      <c r="F19" s="4" t="s">
        <v>26</v>
      </c>
      <c r="G19" s="4">
        <v>-169</v>
      </c>
      <c r="H19" s="4">
        <v>100</v>
      </c>
      <c r="I19" s="4">
        <v>100</v>
      </c>
      <c r="J19" s="4" t="s">
        <v>10</v>
      </c>
      <c r="K19" s="6">
        <v>0</v>
      </c>
      <c r="L19" s="6">
        <v>0</v>
      </c>
    </row>
    <row r="20" spans="2:12" s="4" customFormat="1" x14ac:dyDescent="0.25">
      <c r="B20" s="4" t="s">
        <v>66</v>
      </c>
      <c r="C20" s="4" t="s">
        <v>44</v>
      </c>
      <c r="E20" s="4" t="s">
        <v>28</v>
      </c>
      <c r="F20" s="4" t="s">
        <v>27</v>
      </c>
      <c r="G20" s="4">
        <v>133</v>
      </c>
      <c r="H20" s="4">
        <v>100</v>
      </c>
      <c r="I20" s="4">
        <v>100</v>
      </c>
      <c r="J20" s="4" t="s">
        <v>10</v>
      </c>
      <c r="K20" s="6">
        <v>0</v>
      </c>
      <c r="L20" s="6">
        <v>0</v>
      </c>
    </row>
    <row r="21" spans="2:12" s="2" customFormat="1" x14ac:dyDescent="0.25">
      <c r="B21" s="4" t="s">
        <v>67</v>
      </c>
      <c r="C21" s="2" t="s">
        <v>44</v>
      </c>
      <c r="E21" s="2" t="s">
        <v>28</v>
      </c>
      <c r="F21" s="2" t="s">
        <v>29</v>
      </c>
      <c r="G21" s="2">
        <v>-103</v>
      </c>
      <c r="H21" s="2">
        <v>51.5</v>
      </c>
      <c r="I21" s="2">
        <v>101.5</v>
      </c>
      <c r="J21" s="2" t="s">
        <v>13</v>
      </c>
      <c r="K21" s="7">
        <v>50</v>
      </c>
      <c r="L21" s="7">
        <v>50</v>
      </c>
    </row>
    <row r="22" spans="2:12" s="3" customFormat="1" x14ac:dyDescent="0.25">
      <c r="B22" s="4" t="s">
        <v>68</v>
      </c>
      <c r="C22" s="3" t="s">
        <v>44</v>
      </c>
      <c r="E22" s="3" t="s">
        <v>28</v>
      </c>
      <c r="F22" s="3" t="s">
        <v>31</v>
      </c>
      <c r="G22" s="3">
        <v>-155</v>
      </c>
      <c r="H22" s="3">
        <v>100</v>
      </c>
      <c r="I22" s="3">
        <v>0</v>
      </c>
      <c r="J22" s="3" t="s">
        <v>16</v>
      </c>
      <c r="K22" s="8">
        <v>-100</v>
      </c>
      <c r="L22" s="8">
        <v>-100</v>
      </c>
    </row>
    <row r="23" spans="2:12" s="2" customFormat="1" x14ac:dyDescent="0.25">
      <c r="B23" s="4" t="s">
        <v>69</v>
      </c>
      <c r="C23" s="2" t="s">
        <v>44</v>
      </c>
      <c r="E23" s="2" t="s">
        <v>28</v>
      </c>
      <c r="F23" s="2" t="s">
        <v>30</v>
      </c>
      <c r="G23" s="2">
        <v>-171</v>
      </c>
      <c r="H23" s="2">
        <v>171</v>
      </c>
      <c r="I23" s="2">
        <v>271</v>
      </c>
      <c r="J23" s="2" t="s">
        <v>13</v>
      </c>
      <c r="K23" s="7">
        <v>100</v>
      </c>
      <c r="L23" s="7">
        <v>100</v>
      </c>
    </row>
    <row r="24" spans="2:12" s="2" customFormat="1" x14ac:dyDescent="0.25">
      <c r="B24" s="4" t="s">
        <v>70</v>
      </c>
      <c r="C24" s="2" t="s">
        <v>44</v>
      </c>
      <c r="D24" s="2" t="s">
        <v>24</v>
      </c>
      <c r="E24" s="2" t="s">
        <v>28</v>
      </c>
      <c r="F24" s="2" t="s">
        <v>32</v>
      </c>
      <c r="G24" s="2">
        <v>-179</v>
      </c>
      <c r="H24" s="2">
        <v>100</v>
      </c>
      <c r="I24" s="2">
        <v>155.87</v>
      </c>
      <c r="J24" s="2" t="s">
        <v>13</v>
      </c>
      <c r="K24" s="7">
        <v>55.87</v>
      </c>
      <c r="L24" s="7">
        <v>55.87</v>
      </c>
    </row>
    <row r="25" spans="2:12" s="4" customFormat="1" x14ac:dyDescent="0.25">
      <c r="B25" s="4" t="s">
        <v>71</v>
      </c>
      <c r="C25" s="4" t="s">
        <v>44</v>
      </c>
      <c r="E25" s="4" t="s">
        <v>34</v>
      </c>
      <c r="F25" s="4" t="s">
        <v>33</v>
      </c>
      <c r="G25" s="4">
        <v>-134</v>
      </c>
      <c r="H25" s="4">
        <v>500</v>
      </c>
      <c r="I25" s="4">
        <v>500</v>
      </c>
      <c r="J25" s="4" t="s">
        <v>10</v>
      </c>
      <c r="K25" s="6">
        <v>0</v>
      </c>
      <c r="L25" s="6">
        <v>0</v>
      </c>
    </row>
    <row r="26" spans="2:12" s="2" customFormat="1" x14ac:dyDescent="0.25">
      <c r="B26" s="4" t="s">
        <v>72</v>
      </c>
      <c r="C26" s="2" t="s">
        <v>44</v>
      </c>
      <c r="E26" s="2" t="s">
        <v>34</v>
      </c>
      <c r="F26" s="2" t="s">
        <v>35</v>
      </c>
      <c r="G26" s="2">
        <v>-159</v>
      </c>
      <c r="H26" s="2">
        <v>200</v>
      </c>
      <c r="I26" s="2">
        <v>325.79000000000002</v>
      </c>
      <c r="J26" s="2" t="s">
        <v>13</v>
      </c>
      <c r="K26" s="7">
        <v>125.79</v>
      </c>
      <c r="L26" s="7">
        <v>125.79</v>
      </c>
    </row>
    <row r="27" spans="2:12" s="2" customFormat="1" x14ac:dyDescent="0.25">
      <c r="B27" s="4" t="s">
        <v>73</v>
      </c>
      <c r="C27" s="2" t="s">
        <v>44</v>
      </c>
      <c r="E27" s="2" t="s">
        <v>34</v>
      </c>
      <c r="F27" s="2" t="s">
        <v>36</v>
      </c>
      <c r="G27" s="2">
        <v>-120</v>
      </c>
      <c r="H27" s="2">
        <v>100</v>
      </c>
      <c r="I27" s="2">
        <v>183.33</v>
      </c>
      <c r="J27" s="2" t="s">
        <v>13</v>
      </c>
      <c r="K27" s="7">
        <v>83.33</v>
      </c>
      <c r="L27" s="7">
        <v>83.33</v>
      </c>
    </row>
    <row r="28" spans="2:12" s="4" customFormat="1" x14ac:dyDescent="0.25">
      <c r="B28" s="4" t="s">
        <v>74</v>
      </c>
      <c r="C28" s="4" t="s">
        <v>44</v>
      </c>
      <c r="E28" s="4" t="s">
        <v>34</v>
      </c>
      <c r="F28" s="4" t="s">
        <v>37</v>
      </c>
      <c r="G28" s="4">
        <v>-159</v>
      </c>
      <c r="H28" s="4">
        <v>50</v>
      </c>
      <c r="I28" s="4">
        <v>50</v>
      </c>
      <c r="J28" s="4" t="s">
        <v>10</v>
      </c>
      <c r="K28" s="6">
        <v>0</v>
      </c>
      <c r="L28" s="6">
        <v>0</v>
      </c>
    </row>
    <row r="29" spans="2:12" s="2" customFormat="1" x14ac:dyDescent="0.25">
      <c r="B29" s="4" t="s">
        <v>75</v>
      </c>
      <c r="C29" s="2" t="s">
        <v>44</v>
      </c>
      <c r="E29" s="2" t="s">
        <v>34</v>
      </c>
      <c r="F29" s="2" t="s">
        <v>38</v>
      </c>
      <c r="G29" s="2">
        <v>106</v>
      </c>
      <c r="H29" s="2">
        <v>40</v>
      </c>
      <c r="I29" s="2">
        <v>82.4</v>
      </c>
      <c r="J29" s="2" t="s">
        <v>13</v>
      </c>
      <c r="K29" s="7">
        <v>42.4</v>
      </c>
      <c r="L29" s="7">
        <v>42.4</v>
      </c>
    </row>
    <row r="30" spans="2:12" s="2" customFormat="1" x14ac:dyDescent="0.25">
      <c r="B30" s="4" t="s">
        <v>76</v>
      </c>
      <c r="C30" s="2" t="s">
        <v>44</v>
      </c>
      <c r="D30" s="2" t="s">
        <v>24</v>
      </c>
      <c r="E30" s="2" t="s">
        <v>34</v>
      </c>
      <c r="F30" s="2" t="s">
        <v>39</v>
      </c>
      <c r="G30" s="2">
        <v>-119</v>
      </c>
      <c r="H30" s="2">
        <v>100</v>
      </c>
      <c r="I30" s="2">
        <v>184.03</v>
      </c>
      <c r="J30" s="2" t="s">
        <v>13</v>
      </c>
      <c r="K30" s="7">
        <v>84.03</v>
      </c>
      <c r="L30" s="7">
        <v>84.03</v>
      </c>
    </row>
    <row r="31" spans="2:12" s="3" customFormat="1" x14ac:dyDescent="0.25">
      <c r="B31" s="4" t="s">
        <v>77</v>
      </c>
      <c r="C31" s="3" t="s">
        <v>43</v>
      </c>
      <c r="E31" s="3" t="s">
        <v>42</v>
      </c>
      <c r="F31" s="3" t="s">
        <v>40</v>
      </c>
      <c r="G31" s="3">
        <v>-200</v>
      </c>
      <c r="H31" s="3">
        <v>90</v>
      </c>
      <c r="I31" s="3">
        <v>0</v>
      </c>
      <c r="J31" s="3" t="s">
        <v>16</v>
      </c>
      <c r="K31" s="8">
        <v>-90</v>
      </c>
      <c r="L31" s="8">
        <v>-90</v>
      </c>
    </row>
    <row r="32" spans="2:12" s="3" customFormat="1" x14ac:dyDescent="0.25">
      <c r="B32" s="4" t="s">
        <v>78</v>
      </c>
      <c r="C32" s="3" t="s">
        <v>44</v>
      </c>
      <c r="E32" s="3" t="s">
        <v>42</v>
      </c>
      <c r="F32" s="3" t="s">
        <v>41</v>
      </c>
      <c r="G32" s="3">
        <v>252</v>
      </c>
      <c r="H32" s="3">
        <v>36</v>
      </c>
      <c r="I32" s="3">
        <v>0</v>
      </c>
      <c r="J32" s="3" t="s">
        <v>16</v>
      </c>
      <c r="K32" s="8">
        <v>-36</v>
      </c>
      <c r="L32" s="8">
        <v>-36</v>
      </c>
    </row>
    <row r="33" spans="2:12" s="2" customFormat="1" x14ac:dyDescent="0.25">
      <c r="B33" s="4" t="s">
        <v>79</v>
      </c>
      <c r="C33" s="2" t="s">
        <v>44</v>
      </c>
      <c r="E33" s="2" t="s">
        <v>42</v>
      </c>
      <c r="F33" s="2" t="s">
        <v>45</v>
      </c>
      <c r="G33" s="2">
        <v>-169</v>
      </c>
      <c r="H33" s="2">
        <v>50</v>
      </c>
      <c r="I33" s="2">
        <v>79.59</v>
      </c>
      <c r="J33" s="2" t="s">
        <v>13</v>
      </c>
      <c r="K33" s="7">
        <v>29.59</v>
      </c>
      <c r="L33" s="7">
        <v>29.59</v>
      </c>
    </row>
    <row r="34" spans="2:12" s="2" customFormat="1" x14ac:dyDescent="0.25">
      <c r="B34" s="4" t="s">
        <v>80</v>
      </c>
      <c r="C34" s="2" t="s">
        <v>44</v>
      </c>
      <c r="E34" s="2" t="s">
        <v>42</v>
      </c>
      <c r="F34" s="2" t="s">
        <v>46</v>
      </c>
      <c r="G34" s="2">
        <v>-126</v>
      </c>
      <c r="H34" s="2">
        <v>25</v>
      </c>
      <c r="I34" s="2">
        <f>25+19.84</f>
        <v>44.84</v>
      </c>
      <c r="J34" s="2" t="s">
        <v>13</v>
      </c>
      <c r="K34" s="7">
        <v>19.84</v>
      </c>
      <c r="L34" s="7">
        <v>19.84</v>
      </c>
    </row>
    <row r="35" spans="2:12" s="2" customFormat="1" x14ac:dyDescent="0.25">
      <c r="B35" s="4" t="s">
        <v>81</v>
      </c>
      <c r="C35" s="2" t="s">
        <v>44</v>
      </c>
      <c r="E35" s="2" t="s">
        <v>42</v>
      </c>
      <c r="F35" s="2" t="s">
        <v>47</v>
      </c>
      <c r="G35" s="2">
        <v>-161</v>
      </c>
      <c r="H35" s="2">
        <v>200</v>
      </c>
      <c r="I35" s="2">
        <v>324.22000000000003</v>
      </c>
      <c r="J35" s="2" t="s">
        <v>13</v>
      </c>
      <c r="K35" s="7">
        <v>124.22</v>
      </c>
      <c r="L35" s="7">
        <v>124.22</v>
      </c>
    </row>
    <row r="36" spans="2:12" s="2" customFormat="1" x14ac:dyDescent="0.25">
      <c r="B36" s="4" t="s">
        <v>87</v>
      </c>
      <c r="C36" s="2" t="s">
        <v>44</v>
      </c>
      <c r="D36" s="2" t="s">
        <v>24</v>
      </c>
      <c r="E36" s="2" t="s">
        <v>42</v>
      </c>
      <c r="F36" s="2" t="s">
        <v>48</v>
      </c>
      <c r="G36" s="2">
        <v>-119</v>
      </c>
      <c r="H36" s="2">
        <v>100</v>
      </c>
      <c r="I36" s="2">
        <v>184.03</v>
      </c>
      <c r="J36" s="2" t="s">
        <v>13</v>
      </c>
      <c r="K36" s="7">
        <v>84.03</v>
      </c>
      <c r="L36" s="7">
        <v>84.03</v>
      </c>
    </row>
    <row r="37" spans="2:12" s="2" customFormat="1" x14ac:dyDescent="0.25">
      <c r="B37" s="4" t="s">
        <v>82</v>
      </c>
      <c r="C37" s="2" t="s">
        <v>44</v>
      </c>
      <c r="D37" s="2" t="s">
        <v>24</v>
      </c>
      <c r="E37" s="2" t="s">
        <v>42</v>
      </c>
      <c r="F37" s="2" t="s">
        <v>49</v>
      </c>
      <c r="G37" s="2">
        <v>-141</v>
      </c>
      <c r="H37" s="2">
        <v>141</v>
      </c>
      <c r="I37" s="2">
        <v>241</v>
      </c>
      <c r="J37" s="2" t="s">
        <v>13</v>
      </c>
      <c r="K37" s="7">
        <v>100</v>
      </c>
      <c r="L37" s="7">
        <v>100</v>
      </c>
    </row>
    <row r="38" spans="2:12" s="2" customFormat="1" x14ac:dyDescent="0.25">
      <c r="B38" s="4" t="s">
        <v>83</v>
      </c>
      <c r="C38" s="2" t="s">
        <v>44</v>
      </c>
      <c r="D38" s="2" t="s">
        <v>24</v>
      </c>
      <c r="E38" s="2" t="s">
        <v>42</v>
      </c>
      <c r="F38" s="2" t="s">
        <v>50</v>
      </c>
      <c r="G38" s="2">
        <v>-114</v>
      </c>
      <c r="H38" s="2">
        <v>100</v>
      </c>
      <c r="I38" s="2">
        <v>143.86000000000001</v>
      </c>
      <c r="J38" s="2" t="s">
        <v>13</v>
      </c>
      <c r="K38" s="7">
        <v>43.86</v>
      </c>
      <c r="L38" s="7">
        <v>43.86</v>
      </c>
    </row>
    <row r="39" spans="2:12" s="2" customFormat="1" x14ac:dyDescent="0.25">
      <c r="B39" s="4" t="s">
        <v>84</v>
      </c>
      <c r="C39" s="2" t="s">
        <v>44</v>
      </c>
      <c r="D39" s="2" t="s">
        <v>24</v>
      </c>
      <c r="E39" s="2" t="s">
        <v>42</v>
      </c>
      <c r="F39" s="2" t="s">
        <v>51</v>
      </c>
      <c r="G39" s="2">
        <v>-103</v>
      </c>
      <c r="H39" s="2">
        <v>100</v>
      </c>
      <c r="I39" s="2">
        <v>197.09</v>
      </c>
      <c r="J39" s="2" t="s">
        <v>13</v>
      </c>
      <c r="K39" s="7">
        <v>97.09</v>
      </c>
      <c r="L39" s="7">
        <v>97.09</v>
      </c>
    </row>
    <row r="40" spans="2:12" x14ac:dyDescent="0.25">
      <c r="B40" s="4" t="s">
        <v>85</v>
      </c>
      <c r="C40" s="2" t="s">
        <v>92</v>
      </c>
      <c r="D40" s="2"/>
      <c r="E40" s="2" t="s">
        <v>89</v>
      </c>
      <c r="F40" s="2" t="s">
        <v>88</v>
      </c>
      <c r="G40" s="2">
        <v>-200</v>
      </c>
      <c r="H40" s="2">
        <v>50</v>
      </c>
      <c r="I40" s="2">
        <v>75</v>
      </c>
      <c r="J40" s="2" t="s">
        <v>13</v>
      </c>
      <c r="K40" s="7">
        <v>25</v>
      </c>
      <c r="L40" s="7">
        <v>25</v>
      </c>
    </row>
    <row r="41" spans="2:12" x14ac:dyDescent="0.25">
      <c r="B41" s="4" t="s">
        <v>86</v>
      </c>
      <c r="C41" s="4" t="s">
        <v>44</v>
      </c>
      <c r="D41" s="4" t="s">
        <v>24</v>
      </c>
      <c r="E41" s="4" t="s">
        <v>95</v>
      </c>
      <c r="F41" s="4" t="s">
        <v>93</v>
      </c>
      <c r="G41" s="4">
        <v>141</v>
      </c>
      <c r="H41" s="4">
        <v>100</v>
      </c>
      <c r="I41" s="4">
        <v>100</v>
      </c>
      <c r="J41" s="4" t="s">
        <v>10</v>
      </c>
      <c r="K41" s="6">
        <v>0</v>
      </c>
      <c r="L41" s="6">
        <v>0</v>
      </c>
    </row>
    <row r="42" spans="2:12" x14ac:dyDescent="0.25">
      <c r="B42" s="4" t="s">
        <v>96</v>
      </c>
      <c r="C42" s="4" t="s">
        <v>44</v>
      </c>
      <c r="D42" s="4"/>
      <c r="E42" s="4" t="s">
        <v>95</v>
      </c>
      <c r="F42" s="4" t="s">
        <v>94</v>
      </c>
      <c r="G42" s="4">
        <v>103</v>
      </c>
      <c r="H42" s="4">
        <v>100</v>
      </c>
      <c r="I42" s="4">
        <v>100</v>
      </c>
      <c r="J42" s="4" t="s">
        <v>10</v>
      </c>
      <c r="K42" s="6">
        <v>0</v>
      </c>
      <c r="L42" s="6">
        <v>0</v>
      </c>
    </row>
    <row r="43" spans="2:12" x14ac:dyDescent="0.25">
      <c r="B43" s="3" t="s">
        <v>98</v>
      </c>
      <c r="C43" s="3" t="s">
        <v>44</v>
      </c>
      <c r="D43" s="3"/>
      <c r="E43" s="3" t="s">
        <v>95</v>
      </c>
      <c r="F43" s="3" t="s">
        <v>97</v>
      </c>
      <c r="G43" s="3">
        <v>201</v>
      </c>
      <c r="H43" s="3">
        <v>10</v>
      </c>
      <c r="I43" s="3">
        <v>0</v>
      </c>
      <c r="J43" s="3" t="s">
        <v>16</v>
      </c>
      <c r="K43" s="8">
        <v>-10</v>
      </c>
      <c r="L43" s="8">
        <v>-10</v>
      </c>
    </row>
    <row r="44" spans="2:12" x14ac:dyDescent="0.25">
      <c r="B44" s="3" t="s">
        <v>102</v>
      </c>
      <c r="C44" s="3" t="s">
        <v>44</v>
      </c>
      <c r="D44" s="3"/>
      <c r="E44" s="3" t="s">
        <v>95</v>
      </c>
      <c r="F44" s="3" t="s">
        <v>99</v>
      </c>
      <c r="G44" s="3">
        <v>-139</v>
      </c>
      <c r="H44" s="3">
        <v>100</v>
      </c>
      <c r="I44" s="3">
        <v>0</v>
      </c>
      <c r="J44" s="3" t="s">
        <v>16</v>
      </c>
      <c r="K44" s="8">
        <v>-100</v>
      </c>
      <c r="L44" s="8">
        <v>-100</v>
      </c>
    </row>
    <row r="45" spans="2:12" x14ac:dyDescent="0.25">
      <c r="B45" s="3" t="s">
        <v>103</v>
      </c>
      <c r="C45" s="3" t="s">
        <v>44</v>
      </c>
      <c r="D45" s="3" t="s">
        <v>24</v>
      </c>
      <c r="E45" s="3" t="s">
        <v>95</v>
      </c>
      <c r="F45" s="3" t="s">
        <v>100</v>
      </c>
      <c r="G45" s="3">
        <v>-120</v>
      </c>
      <c r="H45" s="3">
        <v>100</v>
      </c>
      <c r="I45" s="3">
        <v>0</v>
      </c>
      <c r="J45" s="3" t="s">
        <v>16</v>
      </c>
      <c r="K45" s="8">
        <v>-100</v>
      </c>
      <c r="L45" s="8">
        <v>-100</v>
      </c>
    </row>
    <row r="46" spans="2:12" x14ac:dyDescent="0.25">
      <c r="B46" s="2" t="s">
        <v>104</v>
      </c>
      <c r="C46" s="2" t="s">
        <v>44</v>
      </c>
      <c r="D46" s="2" t="s">
        <v>24</v>
      </c>
      <c r="E46" s="2" t="s">
        <v>101</v>
      </c>
      <c r="F46" s="2" t="s">
        <v>105</v>
      </c>
      <c r="G46" s="2">
        <v>-185</v>
      </c>
      <c r="H46" s="2">
        <v>100</v>
      </c>
      <c r="I46" s="2">
        <v>154.05000000000001</v>
      </c>
      <c r="J46" s="2" t="s">
        <v>13</v>
      </c>
      <c r="K46" s="7">
        <v>54.05</v>
      </c>
      <c r="L46" s="7">
        <v>54.05</v>
      </c>
    </row>
    <row r="47" spans="2:12" x14ac:dyDescent="0.25">
      <c r="B47" s="3" t="s">
        <v>107</v>
      </c>
      <c r="C47" s="3" t="s">
        <v>44</v>
      </c>
      <c r="D47" s="3" t="s">
        <v>24</v>
      </c>
      <c r="E47" s="3" t="s">
        <v>101</v>
      </c>
      <c r="F47" s="3" t="s">
        <v>106</v>
      </c>
      <c r="G47" s="3">
        <v>-185</v>
      </c>
      <c r="H47" s="3">
        <v>185</v>
      </c>
      <c r="I47" s="3">
        <v>0</v>
      </c>
      <c r="J47" s="3" t="s">
        <v>16</v>
      </c>
      <c r="K47" s="8">
        <v>-185</v>
      </c>
      <c r="L47" s="8">
        <v>-185</v>
      </c>
    </row>
    <row r="48" spans="2:12" x14ac:dyDescent="0.25">
      <c r="B48" s="4" t="s">
        <v>109</v>
      </c>
      <c r="C48" s="4" t="s">
        <v>44</v>
      </c>
      <c r="D48" s="4" t="s">
        <v>24</v>
      </c>
      <c r="E48" s="4" t="s">
        <v>101</v>
      </c>
      <c r="F48" s="4" t="s">
        <v>108</v>
      </c>
      <c r="G48" s="4">
        <v>-132</v>
      </c>
      <c r="H48" s="4">
        <v>200</v>
      </c>
      <c r="I48" s="4">
        <v>200</v>
      </c>
      <c r="J48" s="4" t="s">
        <v>10</v>
      </c>
      <c r="K48" s="6">
        <v>0</v>
      </c>
      <c r="L48" s="6">
        <v>0</v>
      </c>
    </row>
    <row r="49" spans="1:12" x14ac:dyDescent="0.25">
      <c r="A49" s="2"/>
      <c r="B49" s="2" t="s">
        <v>110</v>
      </c>
      <c r="C49" s="2" t="s">
        <v>44</v>
      </c>
      <c r="D49" s="2"/>
      <c r="E49" s="2" t="s">
        <v>113</v>
      </c>
      <c r="F49" s="2" t="s">
        <v>111</v>
      </c>
      <c r="G49" s="2">
        <v>-187</v>
      </c>
      <c r="H49" s="2">
        <v>100</v>
      </c>
      <c r="I49" s="2">
        <v>153.47999999999999</v>
      </c>
      <c r="J49" s="2" t="s">
        <v>13</v>
      </c>
      <c r="K49" s="7">
        <v>53.48</v>
      </c>
      <c r="L49" s="7">
        <v>53.48</v>
      </c>
    </row>
    <row r="50" spans="1:12" x14ac:dyDescent="0.25">
      <c r="A50" s="2"/>
      <c r="B50" s="2" t="s">
        <v>114</v>
      </c>
      <c r="C50" s="2" t="s">
        <v>44</v>
      </c>
      <c r="D50" s="2" t="s">
        <v>24</v>
      </c>
      <c r="E50" s="2" t="s">
        <v>113</v>
      </c>
      <c r="F50" s="2" t="s">
        <v>112</v>
      </c>
      <c r="G50" s="2">
        <v>-102</v>
      </c>
      <c r="H50" s="2">
        <v>102</v>
      </c>
      <c r="I50" s="2">
        <v>202</v>
      </c>
      <c r="J50" s="2" t="s">
        <v>13</v>
      </c>
      <c r="K50" s="7">
        <v>100</v>
      </c>
      <c r="L50" s="7">
        <v>100</v>
      </c>
    </row>
    <row r="51" spans="1:12" x14ac:dyDescent="0.25">
      <c r="A51" s="2"/>
      <c r="B51" s="4" t="s">
        <v>117</v>
      </c>
      <c r="C51" s="4" t="s">
        <v>44</v>
      </c>
      <c r="D51" s="4" t="s">
        <v>24</v>
      </c>
      <c r="E51" s="4" t="s">
        <v>115</v>
      </c>
      <c r="F51" s="4" t="s">
        <v>118</v>
      </c>
      <c r="G51" s="4">
        <v>101</v>
      </c>
      <c r="H51" s="4">
        <v>50</v>
      </c>
      <c r="I51" s="4">
        <v>50</v>
      </c>
      <c r="J51" s="4" t="s">
        <v>10</v>
      </c>
      <c r="K51" s="6">
        <v>0</v>
      </c>
      <c r="L51" s="6">
        <v>0</v>
      </c>
    </row>
    <row r="52" spans="1:12" x14ac:dyDescent="0.25">
      <c r="A52" s="2"/>
      <c r="B52" s="4" t="s">
        <v>116</v>
      </c>
      <c r="C52" s="4" t="s">
        <v>44</v>
      </c>
      <c r="D52" s="4"/>
      <c r="E52" s="4" t="s">
        <v>115</v>
      </c>
      <c r="F52" s="4" t="s">
        <v>119</v>
      </c>
      <c r="G52" s="4">
        <v>-133</v>
      </c>
      <c r="H52" s="4">
        <v>100</v>
      </c>
      <c r="I52" s="4">
        <v>100</v>
      </c>
      <c r="J52" s="4" t="s">
        <v>10</v>
      </c>
      <c r="K52" s="6">
        <v>0</v>
      </c>
      <c r="L52" s="6">
        <v>0</v>
      </c>
    </row>
    <row r="53" spans="1:12" x14ac:dyDescent="0.25">
      <c r="B53" s="3" t="s">
        <v>135</v>
      </c>
      <c r="C53" s="3" t="s">
        <v>44</v>
      </c>
      <c r="D53" s="3"/>
      <c r="E53" s="3" t="s">
        <v>120</v>
      </c>
      <c r="F53" s="3" t="s">
        <v>121</v>
      </c>
      <c r="G53" s="3">
        <v>-188</v>
      </c>
      <c r="H53" s="3">
        <v>100</v>
      </c>
      <c r="I53" s="3">
        <v>0</v>
      </c>
      <c r="J53" s="3" t="s">
        <v>16</v>
      </c>
      <c r="K53" s="8">
        <v>-100</v>
      </c>
      <c r="L53" s="8">
        <v>-100</v>
      </c>
    </row>
    <row r="54" spans="1:12" x14ac:dyDescent="0.25">
      <c r="B54" s="4" t="s">
        <v>136</v>
      </c>
      <c r="C54" s="4" t="s">
        <v>44</v>
      </c>
      <c r="D54" s="4"/>
      <c r="E54" s="4" t="s">
        <v>120</v>
      </c>
      <c r="F54" s="4" t="s">
        <v>122</v>
      </c>
      <c r="G54" s="4">
        <v>-164</v>
      </c>
      <c r="H54" s="4">
        <v>50</v>
      </c>
      <c r="I54" s="4">
        <v>50</v>
      </c>
      <c r="J54" s="4" t="s">
        <v>10</v>
      </c>
      <c r="K54" s="6">
        <v>0</v>
      </c>
      <c r="L54" s="6">
        <v>0</v>
      </c>
    </row>
    <row r="55" spans="1:12" x14ac:dyDescent="0.25">
      <c r="B55" s="4" t="s">
        <v>137</v>
      </c>
      <c r="C55" s="4" t="s">
        <v>44</v>
      </c>
      <c r="D55" s="4"/>
      <c r="E55" s="4" t="s">
        <v>120</v>
      </c>
      <c r="F55" s="4" t="s">
        <v>123</v>
      </c>
      <c r="G55" s="4">
        <v>-135</v>
      </c>
      <c r="H55" s="4">
        <v>50</v>
      </c>
      <c r="I55" s="4">
        <v>50</v>
      </c>
      <c r="J55" s="4" t="s">
        <v>10</v>
      </c>
      <c r="K55" s="6">
        <v>0</v>
      </c>
      <c r="L55" s="6">
        <v>0</v>
      </c>
    </row>
    <row r="56" spans="1:12" x14ac:dyDescent="0.25">
      <c r="B56" s="3" t="s">
        <v>138</v>
      </c>
      <c r="C56" s="3" t="s">
        <v>44</v>
      </c>
      <c r="D56" s="3"/>
      <c r="E56" s="3" t="s">
        <v>120</v>
      </c>
      <c r="F56" s="3" t="s">
        <v>124</v>
      </c>
      <c r="G56" s="3">
        <v>-143</v>
      </c>
      <c r="H56" s="3">
        <v>100</v>
      </c>
      <c r="I56" s="3">
        <v>0</v>
      </c>
      <c r="J56" s="3" t="s">
        <v>16</v>
      </c>
      <c r="K56" s="8">
        <v>-100</v>
      </c>
      <c r="L56" s="8">
        <v>-100</v>
      </c>
    </row>
    <row r="57" spans="1:12" x14ac:dyDescent="0.25">
      <c r="B57" s="2" t="s">
        <v>139</v>
      </c>
      <c r="C57" s="2" t="s">
        <v>44</v>
      </c>
      <c r="D57" s="2" t="s">
        <v>24</v>
      </c>
      <c r="E57" s="2" t="s">
        <v>120</v>
      </c>
      <c r="F57" s="2" t="s">
        <v>125</v>
      </c>
      <c r="G57" s="2">
        <v>-139</v>
      </c>
      <c r="H57" s="2">
        <v>139</v>
      </c>
      <c r="I57" s="2">
        <v>239</v>
      </c>
      <c r="J57" s="2" t="s">
        <v>13</v>
      </c>
      <c r="K57" s="7">
        <v>100</v>
      </c>
      <c r="L57" s="7">
        <v>100</v>
      </c>
    </row>
    <row r="58" spans="1:12" x14ac:dyDescent="0.25">
      <c r="B58" s="2" t="s">
        <v>140</v>
      </c>
      <c r="C58" s="2" t="s">
        <v>44</v>
      </c>
      <c r="D58" s="2"/>
      <c r="E58" s="2" t="s">
        <v>120</v>
      </c>
      <c r="F58" s="2" t="s">
        <v>126</v>
      </c>
      <c r="G58" s="2">
        <v>-142</v>
      </c>
      <c r="H58" s="2">
        <v>100</v>
      </c>
      <c r="I58" s="2">
        <v>170.42</v>
      </c>
      <c r="J58" s="2" t="s">
        <v>13</v>
      </c>
      <c r="K58" s="7">
        <v>70.42</v>
      </c>
      <c r="L58" s="7">
        <v>70.42</v>
      </c>
    </row>
    <row r="59" spans="1:12" x14ac:dyDescent="0.25">
      <c r="B59" s="4" t="s">
        <v>141</v>
      </c>
      <c r="C59" s="4" t="s">
        <v>44</v>
      </c>
      <c r="D59" s="4"/>
      <c r="E59" s="4" t="s">
        <v>120</v>
      </c>
      <c r="F59" s="4" t="s">
        <v>127</v>
      </c>
      <c r="G59" s="4">
        <v>-121</v>
      </c>
      <c r="H59" s="4">
        <v>50</v>
      </c>
      <c r="I59" s="4">
        <v>50</v>
      </c>
      <c r="J59" s="4" t="s">
        <v>10</v>
      </c>
      <c r="K59" s="6">
        <v>0</v>
      </c>
      <c r="L59" s="6">
        <v>0</v>
      </c>
    </row>
    <row r="60" spans="1:12" x14ac:dyDescent="0.25">
      <c r="B60" s="2" t="s">
        <v>142</v>
      </c>
      <c r="C60" s="2" t="s">
        <v>44</v>
      </c>
      <c r="D60" s="2"/>
      <c r="E60" s="2" t="s">
        <v>120</v>
      </c>
      <c r="F60" s="2" t="s">
        <v>128</v>
      </c>
      <c r="G60" s="2">
        <v>-126</v>
      </c>
      <c r="H60" s="2">
        <v>126</v>
      </c>
      <c r="I60" s="2">
        <v>226</v>
      </c>
      <c r="J60" s="2" t="s">
        <v>13</v>
      </c>
      <c r="K60" s="7">
        <v>100</v>
      </c>
      <c r="L60" s="7">
        <v>100</v>
      </c>
    </row>
    <row r="61" spans="1:12" x14ac:dyDescent="0.25">
      <c r="B61" s="2" t="s">
        <v>143</v>
      </c>
      <c r="C61" s="2" t="s">
        <v>44</v>
      </c>
      <c r="D61" s="2" t="s">
        <v>24</v>
      </c>
      <c r="E61" s="2" t="s">
        <v>120</v>
      </c>
      <c r="F61" s="2" t="s">
        <v>129</v>
      </c>
      <c r="G61" s="2">
        <v>105</v>
      </c>
      <c r="H61" s="2">
        <v>100</v>
      </c>
      <c r="I61" s="2">
        <v>205</v>
      </c>
      <c r="J61" s="2" t="s">
        <v>13</v>
      </c>
      <c r="K61" s="7">
        <v>105</v>
      </c>
      <c r="L61" s="7">
        <v>105</v>
      </c>
    </row>
    <row r="62" spans="1:12" x14ac:dyDescent="0.25">
      <c r="B62" s="2" t="s">
        <v>144</v>
      </c>
      <c r="C62" s="2" t="s">
        <v>44</v>
      </c>
      <c r="D62" s="2"/>
      <c r="E62" s="2" t="s">
        <v>120</v>
      </c>
      <c r="F62" s="2" t="s">
        <v>130</v>
      </c>
      <c r="G62" s="2">
        <v>-227</v>
      </c>
      <c r="H62" s="2">
        <v>100</v>
      </c>
      <c r="I62" s="2">
        <v>144.05000000000001</v>
      </c>
      <c r="J62" s="2" t="s">
        <v>13</v>
      </c>
      <c r="K62" s="7">
        <v>44.05</v>
      </c>
      <c r="L62" s="7">
        <v>44.05</v>
      </c>
    </row>
    <row r="63" spans="1:12" x14ac:dyDescent="0.25">
      <c r="B63" s="2" t="s">
        <v>145</v>
      </c>
      <c r="C63" s="2" t="s">
        <v>44</v>
      </c>
      <c r="D63" s="2" t="s">
        <v>24</v>
      </c>
      <c r="E63" s="2" t="s">
        <v>120</v>
      </c>
      <c r="F63" s="2" t="s">
        <v>131</v>
      </c>
      <c r="G63" s="2">
        <v>-196</v>
      </c>
      <c r="H63" s="2">
        <v>100</v>
      </c>
      <c r="I63" s="2">
        <v>151.02000000000001</v>
      </c>
      <c r="J63" s="2" t="s">
        <v>13</v>
      </c>
      <c r="K63" s="7">
        <v>51.02</v>
      </c>
      <c r="L63" s="7">
        <v>51.02</v>
      </c>
    </row>
    <row r="64" spans="1:12" x14ac:dyDescent="0.25">
      <c r="B64" s="3" t="s">
        <v>146</v>
      </c>
      <c r="C64" s="3" t="s">
        <v>44</v>
      </c>
      <c r="D64" s="3" t="s">
        <v>24</v>
      </c>
      <c r="E64" s="3" t="s">
        <v>133</v>
      </c>
      <c r="F64" s="3" t="s">
        <v>132</v>
      </c>
      <c r="G64" s="3">
        <v>-161</v>
      </c>
      <c r="H64" s="3">
        <v>100</v>
      </c>
      <c r="I64" s="3">
        <v>0</v>
      </c>
      <c r="J64" s="3" t="s">
        <v>16</v>
      </c>
      <c r="K64" s="8">
        <v>-100</v>
      </c>
      <c r="L64" s="8">
        <v>-100</v>
      </c>
    </row>
    <row r="65" spans="2:12" x14ac:dyDescent="0.25">
      <c r="B65" s="2" t="s">
        <v>147</v>
      </c>
      <c r="C65" s="2" t="s">
        <v>44</v>
      </c>
      <c r="D65" s="2"/>
      <c r="E65" s="2" t="s">
        <v>133</v>
      </c>
      <c r="F65" s="2" t="s">
        <v>134</v>
      </c>
      <c r="G65" s="2">
        <v>-105</v>
      </c>
      <c r="H65" s="2">
        <v>500</v>
      </c>
      <c r="I65" s="2">
        <v>976.19</v>
      </c>
      <c r="J65" s="2" t="s">
        <v>13</v>
      </c>
      <c r="K65" s="7">
        <v>476.19</v>
      </c>
      <c r="L65" s="7">
        <v>476.19</v>
      </c>
    </row>
    <row r="66" spans="2:12" x14ac:dyDescent="0.25">
      <c r="B66" s="3" t="s">
        <v>149</v>
      </c>
      <c r="C66" s="3" t="s">
        <v>44</v>
      </c>
      <c r="D66" s="3"/>
      <c r="E66" s="3" t="s">
        <v>152</v>
      </c>
      <c r="F66" s="3" t="s">
        <v>150</v>
      </c>
      <c r="G66" s="3">
        <v>-109</v>
      </c>
      <c r="H66" s="3">
        <v>100</v>
      </c>
      <c r="I66" s="3">
        <v>0</v>
      </c>
      <c r="J66" s="3" t="s">
        <v>16</v>
      </c>
      <c r="K66" s="8">
        <v>-100</v>
      </c>
      <c r="L66" s="8">
        <v>-100</v>
      </c>
    </row>
    <row r="67" spans="2:12" x14ac:dyDescent="0.25">
      <c r="B67" s="2" t="s">
        <v>148</v>
      </c>
      <c r="C67" s="2" t="s">
        <v>44</v>
      </c>
      <c r="D67" s="2"/>
      <c r="E67" s="2" t="s">
        <v>161</v>
      </c>
      <c r="F67" s="2" t="s">
        <v>155</v>
      </c>
      <c r="G67" s="2">
        <v>-173</v>
      </c>
      <c r="H67" s="2">
        <v>100</v>
      </c>
      <c r="I67" s="2">
        <v>154</v>
      </c>
      <c r="J67" s="2" t="s">
        <v>13</v>
      </c>
      <c r="K67" s="7">
        <v>54</v>
      </c>
      <c r="L67" s="7">
        <v>54</v>
      </c>
    </row>
    <row r="68" spans="2:12" x14ac:dyDescent="0.25">
      <c r="B68" s="4" t="s">
        <v>151</v>
      </c>
      <c r="C68" s="4" t="s">
        <v>44</v>
      </c>
      <c r="D68" s="4"/>
      <c r="E68" s="4" t="s">
        <v>160</v>
      </c>
      <c r="F68" s="4" t="s">
        <v>159</v>
      </c>
      <c r="G68" s="4">
        <v>114</v>
      </c>
      <c r="H68" s="4">
        <v>100</v>
      </c>
      <c r="I68" s="4">
        <v>100</v>
      </c>
      <c r="J68" s="4" t="s">
        <v>10</v>
      </c>
      <c r="K68" s="6">
        <v>0</v>
      </c>
      <c r="L68" s="6">
        <v>0</v>
      </c>
    </row>
    <row r="69" spans="2:12" x14ac:dyDescent="0.25">
      <c r="B69" s="3" t="s">
        <v>162</v>
      </c>
      <c r="C69" s="3" t="s">
        <v>44</v>
      </c>
      <c r="D69" s="3"/>
      <c r="E69" s="3" t="s">
        <v>164</v>
      </c>
      <c r="F69" s="3" t="s">
        <v>163</v>
      </c>
      <c r="G69" s="3">
        <v>104</v>
      </c>
      <c r="H69" s="3">
        <v>50</v>
      </c>
      <c r="I69" s="3">
        <v>0</v>
      </c>
      <c r="J69" s="3" t="s">
        <v>16</v>
      </c>
      <c r="K69" s="8">
        <v>-50</v>
      </c>
      <c r="L69" s="8">
        <v>-50</v>
      </c>
    </row>
    <row r="70" spans="2:12" x14ac:dyDescent="0.25">
      <c r="B70" s="3" t="s">
        <v>166</v>
      </c>
      <c r="C70" s="3" t="s">
        <v>44</v>
      </c>
      <c r="D70" s="3"/>
      <c r="E70" s="3" t="s">
        <v>164</v>
      </c>
      <c r="F70" s="3" t="s">
        <v>165</v>
      </c>
      <c r="G70" s="3">
        <v>-111</v>
      </c>
      <c r="H70" s="3">
        <v>50</v>
      </c>
      <c r="I70" s="3">
        <v>0</v>
      </c>
      <c r="J70" s="3" t="s">
        <v>16</v>
      </c>
      <c r="K70" s="8">
        <v>-50</v>
      </c>
      <c r="L70" s="8">
        <v>-50</v>
      </c>
    </row>
    <row r="71" spans="2:12" x14ac:dyDescent="0.25">
      <c r="B71" s="4" t="s">
        <v>170</v>
      </c>
      <c r="C71" s="4" t="s">
        <v>44</v>
      </c>
      <c r="D71" s="4"/>
      <c r="E71" s="4" t="s">
        <v>168</v>
      </c>
      <c r="F71" s="4" t="s">
        <v>167</v>
      </c>
      <c r="G71" s="4">
        <v>104</v>
      </c>
      <c r="H71" s="4">
        <v>100</v>
      </c>
      <c r="I71" s="4">
        <v>100</v>
      </c>
      <c r="J71" s="4" t="s">
        <v>10</v>
      </c>
      <c r="K71" s="6">
        <v>0</v>
      </c>
      <c r="L71" s="6">
        <v>0</v>
      </c>
    </row>
    <row r="72" spans="2:12" x14ac:dyDescent="0.25">
      <c r="B72" s="3" t="s">
        <v>171</v>
      </c>
      <c r="C72" s="3" t="s">
        <v>44</v>
      </c>
      <c r="D72" s="3"/>
      <c r="E72" s="3" t="s">
        <v>168</v>
      </c>
      <c r="F72" s="3" t="s">
        <v>169</v>
      </c>
      <c r="G72" s="3">
        <v>100</v>
      </c>
      <c r="H72" s="3">
        <v>50</v>
      </c>
      <c r="I72" s="3">
        <v>0</v>
      </c>
      <c r="J72" s="3" t="s">
        <v>16</v>
      </c>
      <c r="K72" s="8">
        <v>-50</v>
      </c>
      <c r="L72" s="8">
        <v>-50</v>
      </c>
    </row>
    <row r="73" spans="2:12" x14ac:dyDescent="0.25">
      <c r="B73" s="3" t="s">
        <v>174</v>
      </c>
      <c r="C73" s="3" t="s">
        <v>44</v>
      </c>
      <c r="D73" s="3" t="s">
        <v>24</v>
      </c>
      <c r="E73" s="3" t="s">
        <v>168</v>
      </c>
      <c r="F73" s="3" t="s">
        <v>173</v>
      </c>
      <c r="G73" s="3">
        <v>-222</v>
      </c>
      <c r="H73" s="3">
        <v>200</v>
      </c>
      <c r="I73" s="3">
        <v>0</v>
      </c>
      <c r="J73" s="3" t="s">
        <v>16</v>
      </c>
      <c r="K73" s="8">
        <v>-200</v>
      </c>
      <c r="L73" s="8">
        <v>-200</v>
      </c>
    </row>
    <row r="74" spans="2:12" x14ac:dyDescent="0.25">
      <c r="B74" s="4" t="s">
        <v>175</v>
      </c>
      <c r="C74" s="4" t="s">
        <v>44</v>
      </c>
      <c r="D74" s="4"/>
      <c r="E74" s="4" t="s">
        <v>168</v>
      </c>
      <c r="F74" s="4" t="s">
        <v>172</v>
      </c>
      <c r="G74" s="4">
        <v>-104</v>
      </c>
      <c r="H74" s="4">
        <v>50</v>
      </c>
      <c r="I74" s="4">
        <v>50</v>
      </c>
      <c r="J74" s="4" t="s">
        <v>10</v>
      </c>
      <c r="K74" s="6">
        <v>0</v>
      </c>
      <c r="L74" s="6">
        <v>0</v>
      </c>
    </row>
    <row r="75" spans="2:12" x14ac:dyDescent="0.25">
      <c r="B75" s="4" t="s">
        <v>177</v>
      </c>
      <c r="C75" s="4" t="s">
        <v>44</v>
      </c>
      <c r="D75" s="4"/>
      <c r="E75" s="4" t="s">
        <v>168</v>
      </c>
      <c r="F75" s="4" t="s">
        <v>176</v>
      </c>
      <c r="G75" s="4">
        <v>103</v>
      </c>
      <c r="H75" s="4">
        <v>50</v>
      </c>
      <c r="I75" s="4">
        <v>50</v>
      </c>
      <c r="J75" s="4" t="s">
        <v>10</v>
      </c>
      <c r="K75" s="6">
        <v>0</v>
      </c>
      <c r="L75" s="6">
        <v>0</v>
      </c>
    </row>
    <row r="76" spans="2:12" x14ac:dyDescent="0.25">
      <c r="B76" s="2" t="s">
        <v>178</v>
      </c>
      <c r="C76" s="2" t="s">
        <v>44</v>
      </c>
      <c r="D76" s="2" t="s">
        <v>24</v>
      </c>
      <c r="E76" s="2" t="s">
        <v>168</v>
      </c>
      <c r="F76" s="2" t="s">
        <v>179</v>
      </c>
      <c r="G76" s="2">
        <v>-118</v>
      </c>
      <c r="H76" s="2">
        <v>118</v>
      </c>
      <c r="I76" s="2">
        <v>218</v>
      </c>
      <c r="J76" s="2" t="s">
        <v>13</v>
      </c>
      <c r="K76" s="7">
        <v>100</v>
      </c>
      <c r="L76" s="7">
        <v>100</v>
      </c>
    </row>
    <row r="77" spans="2:12" x14ac:dyDescent="0.25">
      <c r="B77" s="3" t="s">
        <v>181</v>
      </c>
      <c r="C77" s="3" t="s">
        <v>44</v>
      </c>
      <c r="D77" s="3"/>
      <c r="E77" s="3" t="s">
        <v>168</v>
      </c>
      <c r="F77" s="3" t="s">
        <v>180</v>
      </c>
      <c r="G77" s="3">
        <v>-112</v>
      </c>
      <c r="H77" s="3">
        <v>100</v>
      </c>
      <c r="I77" s="3">
        <v>0</v>
      </c>
      <c r="J77" s="3" t="s">
        <v>16</v>
      </c>
      <c r="K77" s="8">
        <v>-100</v>
      </c>
      <c r="L77" s="8">
        <v>-100</v>
      </c>
    </row>
    <row r="78" spans="2:12" x14ac:dyDescent="0.25">
      <c r="B78" s="4" t="s">
        <v>183</v>
      </c>
      <c r="C78" s="4" t="s">
        <v>44</v>
      </c>
      <c r="D78" s="4" t="s">
        <v>24</v>
      </c>
      <c r="E78" s="4" t="s">
        <v>168</v>
      </c>
      <c r="F78" s="4" t="s">
        <v>182</v>
      </c>
      <c r="G78" s="4">
        <v>-106</v>
      </c>
      <c r="H78" s="4">
        <v>106</v>
      </c>
      <c r="I78" s="4">
        <v>106</v>
      </c>
      <c r="J78" s="4" t="s">
        <v>10</v>
      </c>
      <c r="K78" s="6">
        <v>0</v>
      </c>
      <c r="L78" s="6">
        <v>0</v>
      </c>
    </row>
    <row r="79" spans="2:12" x14ac:dyDescent="0.25">
      <c r="B79" s="2" t="s">
        <v>185</v>
      </c>
      <c r="C79" s="2" t="s">
        <v>44</v>
      </c>
      <c r="D79" s="2"/>
      <c r="E79" s="2" t="s">
        <v>168</v>
      </c>
      <c r="F79" s="2" t="s">
        <v>184</v>
      </c>
      <c r="G79" s="2">
        <v>-151</v>
      </c>
      <c r="H79" s="2">
        <v>151</v>
      </c>
      <c r="I79" s="2">
        <v>251</v>
      </c>
      <c r="J79" s="2" t="s">
        <v>13</v>
      </c>
      <c r="K79" s="7">
        <v>100</v>
      </c>
      <c r="L79" s="7">
        <v>100</v>
      </c>
    </row>
    <row r="80" spans="2:12" x14ac:dyDescent="0.25">
      <c r="B80" s="3" t="s">
        <v>187</v>
      </c>
      <c r="C80" s="3" t="s">
        <v>44</v>
      </c>
      <c r="D80" s="3" t="s">
        <v>24</v>
      </c>
      <c r="E80" s="3" t="s">
        <v>168</v>
      </c>
      <c r="F80" s="3" t="s">
        <v>186</v>
      </c>
      <c r="G80" s="3">
        <v>-106</v>
      </c>
      <c r="H80" s="3">
        <v>100</v>
      </c>
      <c r="I80" s="3">
        <v>0</v>
      </c>
      <c r="J80" s="3" t="s">
        <v>16</v>
      </c>
      <c r="K80" s="8">
        <v>-100</v>
      </c>
      <c r="L80" s="8">
        <v>-100</v>
      </c>
    </row>
    <row r="81" spans="2:12" x14ac:dyDescent="0.25">
      <c r="B81" s="3" t="s">
        <v>190</v>
      </c>
      <c r="C81" s="3" t="s">
        <v>44</v>
      </c>
      <c r="D81" s="3" t="s">
        <v>24</v>
      </c>
      <c r="E81" s="3" t="s">
        <v>189</v>
      </c>
      <c r="F81" s="3" t="s">
        <v>188</v>
      </c>
      <c r="G81" s="3">
        <v>-156</v>
      </c>
      <c r="H81" s="3">
        <v>156</v>
      </c>
      <c r="I81" s="3">
        <v>0</v>
      </c>
      <c r="J81" s="3" t="s">
        <v>16</v>
      </c>
      <c r="K81" s="8">
        <v>-156</v>
      </c>
      <c r="L81" s="8">
        <v>-156</v>
      </c>
    </row>
    <row r="82" spans="2:12" x14ac:dyDescent="0.25">
      <c r="B82" s="4" t="s">
        <v>192</v>
      </c>
      <c r="C82" s="4" t="s">
        <v>44</v>
      </c>
      <c r="D82" s="4" t="s">
        <v>24</v>
      </c>
      <c r="E82" s="4" t="s">
        <v>189</v>
      </c>
      <c r="F82" s="4" t="s">
        <v>191</v>
      </c>
      <c r="G82" s="4">
        <v>-192</v>
      </c>
      <c r="H82" s="4">
        <v>200</v>
      </c>
      <c r="I82" s="4">
        <v>200</v>
      </c>
      <c r="J82" s="4" t="s">
        <v>10</v>
      </c>
      <c r="K82" s="6">
        <v>0</v>
      </c>
      <c r="L82" s="6">
        <v>0</v>
      </c>
    </row>
    <row r="83" spans="2:12" x14ac:dyDescent="0.25">
      <c r="B83" s="2" t="s">
        <v>194</v>
      </c>
      <c r="C83" s="2" t="s">
        <v>44</v>
      </c>
      <c r="D83" s="2"/>
      <c r="E83" s="2" t="s">
        <v>189</v>
      </c>
      <c r="F83" s="2" t="s">
        <v>193</v>
      </c>
      <c r="G83" s="2">
        <v>-128</v>
      </c>
      <c r="H83" s="2">
        <v>128</v>
      </c>
      <c r="I83" s="2">
        <v>228.01</v>
      </c>
      <c r="J83" s="2" t="s">
        <v>13</v>
      </c>
      <c r="K83" s="7">
        <v>100.01</v>
      </c>
      <c r="L83" s="7">
        <v>100.01</v>
      </c>
    </row>
    <row r="84" spans="2:12" x14ac:dyDescent="0.25">
      <c r="B84" s="2" t="s">
        <v>196</v>
      </c>
      <c r="C84" s="2" t="s">
        <v>44</v>
      </c>
      <c r="D84" s="2"/>
      <c r="E84" s="2" t="s">
        <v>189</v>
      </c>
      <c r="F84" s="2" t="s">
        <v>195</v>
      </c>
      <c r="G84" s="2">
        <v>121</v>
      </c>
      <c r="H84" s="2">
        <v>50</v>
      </c>
      <c r="I84" s="2">
        <v>110.5</v>
      </c>
      <c r="J84" s="2" t="s">
        <v>13</v>
      </c>
      <c r="K84" s="7">
        <v>60.5</v>
      </c>
      <c r="L84" s="7">
        <v>60.5</v>
      </c>
    </row>
    <row r="85" spans="2:12" x14ac:dyDescent="0.25">
      <c r="B85" s="2" t="s">
        <v>198</v>
      </c>
      <c r="C85" s="2" t="s">
        <v>44</v>
      </c>
      <c r="D85" s="2"/>
      <c r="E85" s="2" t="s">
        <v>189</v>
      </c>
      <c r="F85" s="2" t="s">
        <v>197</v>
      </c>
      <c r="G85" s="2">
        <v>-189</v>
      </c>
      <c r="H85" s="2">
        <v>100</v>
      </c>
      <c r="I85" s="2">
        <v>152.91</v>
      </c>
      <c r="J85" s="2" t="s">
        <v>13</v>
      </c>
      <c r="K85" s="7">
        <v>52.91</v>
      </c>
      <c r="L85" s="7">
        <v>52.91</v>
      </c>
    </row>
    <row r="86" spans="2:12" x14ac:dyDescent="0.25">
      <c r="B86" s="2" t="s">
        <v>199</v>
      </c>
      <c r="C86" s="2" t="s">
        <v>44</v>
      </c>
      <c r="D86" s="2"/>
      <c r="E86" s="2" t="s">
        <v>189</v>
      </c>
      <c r="F86" s="2" t="s">
        <v>200</v>
      </c>
      <c r="G86" s="2">
        <v>110</v>
      </c>
      <c r="H86" s="2">
        <v>150</v>
      </c>
      <c r="I86" s="2">
        <v>315</v>
      </c>
      <c r="J86" s="2" t="s">
        <v>13</v>
      </c>
      <c r="K86" s="7">
        <v>165</v>
      </c>
      <c r="L86" s="7">
        <v>165</v>
      </c>
    </row>
    <row r="87" spans="2:12" x14ac:dyDescent="0.25">
      <c r="B87" s="3" t="s">
        <v>202</v>
      </c>
      <c r="C87" s="3" t="s">
        <v>44</v>
      </c>
      <c r="D87" s="3"/>
      <c r="E87" s="3" t="s">
        <v>189</v>
      </c>
      <c r="F87" s="3" t="s">
        <v>201</v>
      </c>
      <c r="G87" s="3">
        <v>-109</v>
      </c>
      <c r="H87" s="3">
        <v>50</v>
      </c>
      <c r="I87" s="3">
        <v>0</v>
      </c>
      <c r="J87" s="3" t="s">
        <v>16</v>
      </c>
      <c r="K87" s="8">
        <v>-50</v>
      </c>
      <c r="L87" s="8">
        <v>-50</v>
      </c>
    </row>
    <row r="88" spans="2:12" x14ac:dyDescent="0.25">
      <c r="B88" s="4" t="s">
        <v>204</v>
      </c>
      <c r="C88" s="4" t="s">
        <v>44</v>
      </c>
      <c r="D88" s="4"/>
      <c r="E88" s="4" t="s">
        <v>189</v>
      </c>
      <c r="F88" s="4" t="s">
        <v>203</v>
      </c>
      <c r="G88" s="4">
        <v>108</v>
      </c>
      <c r="H88" s="4">
        <v>100</v>
      </c>
      <c r="I88" s="4">
        <v>100</v>
      </c>
      <c r="J88" s="4" t="s">
        <v>10</v>
      </c>
      <c r="K88" s="6">
        <v>0</v>
      </c>
      <c r="L88" s="6">
        <v>0</v>
      </c>
    </row>
    <row r="89" spans="2:12" x14ac:dyDescent="0.25">
      <c r="B89" s="3" t="s">
        <v>206</v>
      </c>
      <c r="C89" s="3" t="s">
        <v>44</v>
      </c>
      <c r="D89" s="3"/>
      <c r="E89" s="3" t="s">
        <v>189</v>
      </c>
      <c r="F89" s="3" t="s">
        <v>205</v>
      </c>
      <c r="G89" s="3">
        <v>-105</v>
      </c>
      <c r="H89" s="3">
        <v>100</v>
      </c>
      <c r="I89" s="3">
        <v>0</v>
      </c>
      <c r="J89" s="3" t="s">
        <v>16</v>
      </c>
      <c r="K89" s="8">
        <v>-100</v>
      </c>
      <c r="L89" s="8">
        <v>-100</v>
      </c>
    </row>
    <row r="90" spans="2:12" x14ac:dyDescent="0.25">
      <c r="B90" s="2" t="s">
        <v>209</v>
      </c>
      <c r="C90" s="2" t="s">
        <v>44</v>
      </c>
      <c r="D90" s="2"/>
      <c r="E90" s="2" t="s">
        <v>208</v>
      </c>
      <c r="F90" s="2" t="s">
        <v>276</v>
      </c>
      <c r="G90" s="2">
        <v>-187.5</v>
      </c>
      <c r="H90" s="2">
        <v>48.05</v>
      </c>
      <c r="I90" s="2">
        <v>73.680000000000007</v>
      </c>
      <c r="J90" s="2" t="s">
        <v>13</v>
      </c>
      <c r="K90" s="7">
        <v>25.63</v>
      </c>
      <c r="L90" s="7">
        <v>25.63</v>
      </c>
    </row>
    <row r="91" spans="2:12" x14ac:dyDescent="0.25">
      <c r="B91" s="2" t="s">
        <v>212</v>
      </c>
      <c r="C91" s="2" t="s">
        <v>44</v>
      </c>
      <c r="D91" s="2"/>
      <c r="E91" s="2" t="s">
        <v>208</v>
      </c>
      <c r="F91" s="2" t="s">
        <v>207</v>
      </c>
      <c r="G91" s="2">
        <f>108</f>
        <v>108</v>
      </c>
      <c r="H91" s="2">
        <v>108</v>
      </c>
      <c r="I91" s="2">
        <v>208</v>
      </c>
      <c r="J91" s="2" t="s">
        <v>13</v>
      </c>
      <c r="K91" s="7">
        <v>100</v>
      </c>
      <c r="L91" s="7">
        <v>100</v>
      </c>
    </row>
    <row r="92" spans="2:12" x14ac:dyDescent="0.25">
      <c r="B92" s="4" t="s">
        <v>213</v>
      </c>
      <c r="C92" s="4" t="s">
        <v>44</v>
      </c>
      <c r="D92" s="4"/>
      <c r="E92" s="4" t="s">
        <v>211</v>
      </c>
      <c r="F92" s="4" t="s">
        <v>210</v>
      </c>
      <c r="G92" s="4">
        <v>-180</v>
      </c>
      <c r="H92" s="4">
        <v>100</v>
      </c>
      <c r="I92" s="4">
        <v>100</v>
      </c>
      <c r="J92" s="4" t="s">
        <v>10</v>
      </c>
      <c r="K92" s="6">
        <v>0</v>
      </c>
      <c r="L92" s="6">
        <v>0</v>
      </c>
    </row>
    <row r="93" spans="2:12" x14ac:dyDescent="0.25">
      <c r="B93" s="2" t="s">
        <v>216</v>
      </c>
      <c r="C93" s="2" t="s">
        <v>44</v>
      </c>
      <c r="D93" s="2"/>
      <c r="E93" s="2" t="s">
        <v>211</v>
      </c>
      <c r="F93" s="2" t="s">
        <v>214</v>
      </c>
      <c r="G93" s="2">
        <v>-153</v>
      </c>
      <c r="H93" s="2">
        <v>100</v>
      </c>
      <c r="I93" s="2">
        <v>165.36</v>
      </c>
      <c r="J93" s="2" t="s">
        <v>13</v>
      </c>
      <c r="K93" s="7">
        <v>65.36</v>
      </c>
      <c r="L93" s="7">
        <v>65.36</v>
      </c>
    </row>
    <row r="94" spans="2:12" x14ac:dyDescent="0.25">
      <c r="B94" s="4" t="s">
        <v>221</v>
      </c>
      <c r="C94" s="4" t="s">
        <v>44</v>
      </c>
      <c r="D94" s="4"/>
      <c r="E94" s="4" t="s">
        <v>211</v>
      </c>
      <c r="F94" s="4" t="s">
        <v>215</v>
      </c>
      <c r="G94" s="4">
        <v>154</v>
      </c>
      <c r="H94" s="4">
        <v>20</v>
      </c>
      <c r="I94" s="4">
        <v>20</v>
      </c>
      <c r="J94" s="4" t="s">
        <v>10</v>
      </c>
      <c r="K94" s="6">
        <v>0</v>
      </c>
      <c r="L94" s="6">
        <v>0</v>
      </c>
    </row>
    <row r="95" spans="2:12" x14ac:dyDescent="0.25">
      <c r="B95" s="3" t="s">
        <v>222</v>
      </c>
      <c r="C95" s="3" t="s">
        <v>44</v>
      </c>
      <c r="D95" s="3"/>
      <c r="E95" s="3" t="s">
        <v>220</v>
      </c>
      <c r="F95" s="3" t="s">
        <v>217</v>
      </c>
      <c r="G95" s="3">
        <v>114</v>
      </c>
      <c r="H95" s="3">
        <v>250</v>
      </c>
      <c r="I95" s="3">
        <v>0</v>
      </c>
      <c r="J95" s="3" t="s">
        <v>16</v>
      </c>
      <c r="K95" s="8">
        <v>-250</v>
      </c>
      <c r="L95" s="8">
        <v>-250</v>
      </c>
    </row>
    <row r="96" spans="2:12" x14ac:dyDescent="0.25">
      <c r="B96" s="3" t="s">
        <v>223</v>
      </c>
      <c r="C96" s="3" t="s">
        <v>44</v>
      </c>
      <c r="D96" s="3"/>
      <c r="E96" s="3" t="s">
        <v>220</v>
      </c>
      <c r="F96" s="3" t="s">
        <v>218</v>
      </c>
      <c r="G96" s="3">
        <v>-175</v>
      </c>
      <c r="H96" s="3">
        <v>200</v>
      </c>
      <c r="I96" s="3">
        <v>0</v>
      </c>
      <c r="J96" s="3" t="s">
        <v>16</v>
      </c>
      <c r="K96" s="8">
        <v>-200</v>
      </c>
      <c r="L96" s="8">
        <v>-200</v>
      </c>
    </row>
    <row r="97" spans="2:12" x14ac:dyDescent="0.25">
      <c r="B97" s="3" t="s">
        <v>228</v>
      </c>
      <c r="C97" s="3" t="s">
        <v>44</v>
      </c>
      <c r="D97" s="3" t="s">
        <v>24</v>
      </c>
      <c r="E97" s="3" t="s">
        <v>220</v>
      </c>
      <c r="F97" s="3" t="s">
        <v>219</v>
      </c>
      <c r="G97" s="3"/>
      <c r="H97" s="3">
        <v>200</v>
      </c>
      <c r="I97" s="3">
        <v>0</v>
      </c>
      <c r="J97" s="3" t="s">
        <v>16</v>
      </c>
      <c r="K97" s="8">
        <v>-200</v>
      </c>
      <c r="L97" s="8">
        <v>-200</v>
      </c>
    </row>
    <row r="98" spans="2:12" x14ac:dyDescent="0.25">
      <c r="B98" s="3" t="s">
        <v>227</v>
      </c>
      <c r="C98" s="3" t="s">
        <v>44</v>
      </c>
      <c r="D98" s="3"/>
      <c r="E98" s="3" t="s">
        <v>226</v>
      </c>
      <c r="F98" s="3" t="s">
        <v>224</v>
      </c>
      <c r="G98" s="3">
        <v>-109</v>
      </c>
      <c r="H98" s="3">
        <v>200</v>
      </c>
      <c r="I98" s="3">
        <v>0</v>
      </c>
      <c r="J98" s="3" t="s">
        <v>16</v>
      </c>
      <c r="K98" s="8">
        <v>-200</v>
      </c>
      <c r="L98" s="8">
        <v>-200</v>
      </c>
    </row>
    <row r="99" spans="2:12" x14ac:dyDescent="0.25">
      <c r="B99" s="2" t="s">
        <v>229</v>
      </c>
      <c r="C99" s="2" t="s">
        <v>44</v>
      </c>
      <c r="D99" s="2"/>
      <c r="E99" s="2" t="s">
        <v>226</v>
      </c>
      <c r="F99" s="2" t="s">
        <v>225</v>
      </c>
      <c r="G99" s="2">
        <v>-153</v>
      </c>
      <c r="H99" s="2">
        <v>303</v>
      </c>
      <c r="I99" s="2">
        <f>303+200</f>
        <v>503</v>
      </c>
      <c r="J99" s="2" t="s">
        <v>13</v>
      </c>
      <c r="K99" s="7">
        <v>200</v>
      </c>
      <c r="L99" s="7">
        <v>200</v>
      </c>
    </row>
    <row r="100" spans="2:12" x14ac:dyDescent="0.25">
      <c r="B100" s="2" t="s">
        <v>230</v>
      </c>
      <c r="C100" s="2" t="s">
        <v>44</v>
      </c>
      <c r="D100" s="2"/>
      <c r="E100" s="2" t="s">
        <v>234</v>
      </c>
      <c r="F100" s="2" t="s">
        <v>235</v>
      </c>
      <c r="G100" s="2">
        <v>-174</v>
      </c>
      <c r="H100" s="2">
        <v>200</v>
      </c>
      <c r="I100" s="2">
        <v>314.94</v>
      </c>
      <c r="J100" s="2" t="s">
        <v>13</v>
      </c>
      <c r="K100" s="7">
        <v>114.94</v>
      </c>
      <c r="L100" s="7">
        <v>114.94</v>
      </c>
    </row>
    <row r="101" spans="2:12" x14ac:dyDescent="0.25">
      <c r="B101" s="4" t="s">
        <v>231</v>
      </c>
      <c r="C101" s="4" t="s">
        <v>44</v>
      </c>
      <c r="D101" s="4"/>
      <c r="E101" s="4" t="s">
        <v>234</v>
      </c>
      <c r="F101" s="4" t="s">
        <v>233</v>
      </c>
      <c r="G101" s="4">
        <v>-108</v>
      </c>
      <c r="H101" s="4">
        <v>108</v>
      </c>
      <c r="I101" s="4">
        <v>108</v>
      </c>
      <c r="J101" s="4" t="s">
        <v>10</v>
      </c>
      <c r="K101" s="6">
        <v>0</v>
      </c>
      <c r="L101" s="6">
        <v>0</v>
      </c>
    </row>
    <row r="102" spans="2:12" x14ac:dyDescent="0.25">
      <c r="B102" s="4" t="s">
        <v>232</v>
      </c>
      <c r="C102" s="4" t="s">
        <v>44</v>
      </c>
      <c r="D102" s="4"/>
      <c r="E102" s="4" t="s">
        <v>237</v>
      </c>
      <c r="F102" s="4" t="s">
        <v>236</v>
      </c>
      <c r="G102" s="4">
        <v>124</v>
      </c>
      <c r="H102" s="4">
        <v>200</v>
      </c>
      <c r="I102" s="4">
        <v>200</v>
      </c>
      <c r="J102" s="4" t="s">
        <v>10</v>
      </c>
      <c r="K102" s="6">
        <v>0</v>
      </c>
      <c r="L102" s="6">
        <v>0</v>
      </c>
    </row>
    <row r="103" spans="2:12" x14ac:dyDescent="0.25">
      <c r="B103" s="2" t="s">
        <v>242</v>
      </c>
      <c r="C103" s="2" t="s">
        <v>44</v>
      </c>
      <c r="D103" s="2"/>
      <c r="E103" s="2" t="s">
        <v>237</v>
      </c>
      <c r="F103" s="2" t="s">
        <v>238</v>
      </c>
      <c r="G103" s="2">
        <v>-122</v>
      </c>
      <c r="H103" s="2">
        <v>100</v>
      </c>
      <c r="I103" s="2">
        <v>181.97</v>
      </c>
      <c r="J103" s="2" t="s">
        <v>13</v>
      </c>
      <c r="K103" s="7">
        <v>81.97</v>
      </c>
      <c r="L103" s="7">
        <v>81.97</v>
      </c>
    </row>
    <row r="104" spans="2:12" x14ac:dyDescent="0.25">
      <c r="B104" s="2" t="s">
        <v>243</v>
      </c>
      <c r="C104" s="2" t="s">
        <v>44</v>
      </c>
      <c r="D104" s="2"/>
      <c r="E104" s="2" t="s">
        <v>237</v>
      </c>
      <c r="F104" s="2" t="s">
        <v>239</v>
      </c>
      <c r="G104" s="2">
        <v>-173</v>
      </c>
      <c r="H104" s="2">
        <v>100</v>
      </c>
      <c r="I104" s="2">
        <v>157.80000000000001</v>
      </c>
      <c r="J104" s="2" t="s">
        <v>13</v>
      </c>
      <c r="K104" s="7">
        <v>57.8</v>
      </c>
      <c r="L104" s="7">
        <v>57.8</v>
      </c>
    </row>
    <row r="105" spans="2:12" x14ac:dyDescent="0.25">
      <c r="B105" s="2" t="s">
        <v>244</v>
      </c>
      <c r="C105" s="2" t="s">
        <v>92</v>
      </c>
      <c r="D105" s="2"/>
      <c r="E105" s="2" t="s">
        <v>237</v>
      </c>
      <c r="F105" s="2" t="s">
        <v>252</v>
      </c>
      <c r="G105" s="2">
        <v>-111</v>
      </c>
      <c r="H105" s="2">
        <v>150</v>
      </c>
      <c r="I105" s="2">
        <v>285</v>
      </c>
      <c r="J105" s="2" t="s">
        <v>13</v>
      </c>
      <c r="K105" s="7">
        <v>135</v>
      </c>
      <c r="L105" s="7">
        <v>135</v>
      </c>
    </row>
    <row r="106" spans="2:12" x14ac:dyDescent="0.25">
      <c r="B106" s="2" t="s">
        <v>245</v>
      </c>
      <c r="C106" s="2" t="s">
        <v>44</v>
      </c>
      <c r="D106" s="2"/>
      <c r="E106" s="2" t="s">
        <v>237</v>
      </c>
      <c r="F106" s="2" t="s">
        <v>240</v>
      </c>
      <c r="G106" s="2">
        <v>114</v>
      </c>
      <c r="H106" s="2">
        <v>500</v>
      </c>
      <c r="I106" s="2">
        <v>1070</v>
      </c>
      <c r="J106" s="2" t="s">
        <v>13</v>
      </c>
      <c r="K106" s="7">
        <v>570</v>
      </c>
      <c r="L106" s="7">
        <v>570</v>
      </c>
    </row>
    <row r="107" spans="2:12" x14ac:dyDescent="0.25">
      <c r="B107" s="2" t="s">
        <v>248</v>
      </c>
      <c r="C107" s="2" t="s">
        <v>44</v>
      </c>
      <c r="D107" s="2"/>
      <c r="E107" s="2" t="s">
        <v>237</v>
      </c>
      <c r="F107" s="2" t="s">
        <v>241</v>
      </c>
      <c r="G107" s="24" t="s">
        <v>468</v>
      </c>
      <c r="H107" s="2">
        <v>594</v>
      </c>
      <c r="I107" s="2">
        <f>594+421.12</f>
        <v>1015.12</v>
      </c>
      <c r="J107" s="2" t="s">
        <v>13</v>
      </c>
      <c r="K107" s="7">
        <v>421.12</v>
      </c>
      <c r="L107" s="7">
        <v>421.12</v>
      </c>
    </row>
    <row r="108" spans="2:12" x14ac:dyDescent="0.25">
      <c r="B108" s="3" t="s">
        <v>249</v>
      </c>
      <c r="C108" s="3" t="s">
        <v>44</v>
      </c>
      <c r="D108" s="3"/>
      <c r="E108" s="3" t="s">
        <v>237</v>
      </c>
      <c r="F108" s="3" t="s">
        <v>246</v>
      </c>
      <c r="G108" s="3">
        <v>-107</v>
      </c>
      <c r="H108" s="3">
        <v>206</v>
      </c>
      <c r="I108" s="3">
        <v>0</v>
      </c>
      <c r="J108" s="3" t="s">
        <v>16</v>
      </c>
      <c r="K108" s="8">
        <v>-206</v>
      </c>
      <c r="L108" s="8">
        <v>-206</v>
      </c>
    </row>
    <row r="109" spans="2:12" x14ac:dyDescent="0.25">
      <c r="B109" s="2" t="s">
        <v>253</v>
      </c>
      <c r="C109" s="2" t="s">
        <v>44</v>
      </c>
      <c r="D109" s="2"/>
      <c r="E109" s="2" t="s">
        <v>250</v>
      </c>
      <c r="F109" s="2" t="s">
        <v>247</v>
      </c>
      <c r="G109" s="2">
        <v>-139</v>
      </c>
      <c r="H109" s="2">
        <v>438</v>
      </c>
      <c r="I109" s="2">
        <v>753.83</v>
      </c>
      <c r="J109" s="2" t="s">
        <v>13</v>
      </c>
      <c r="K109" s="7">
        <v>315.83</v>
      </c>
      <c r="L109" s="7">
        <v>315.83</v>
      </c>
    </row>
    <row r="110" spans="2:12" x14ac:dyDescent="0.25">
      <c r="B110" s="2" t="s">
        <v>257</v>
      </c>
      <c r="C110" s="2" t="s">
        <v>44</v>
      </c>
      <c r="D110" s="2"/>
      <c r="E110" s="2" t="s">
        <v>250</v>
      </c>
      <c r="F110" s="2" t="s">
        <v>251</v>
      </c>
      <c r="G110" s="2">
        <v>-183</v>
      </c>
      <c r="H110" s="2">
        <v>100</v>
      </c>
      <c r="I110" s="2">
        <v>154.63999999999999</v>
      </c>
      <c r="J110" s="2" t="s">
        <v>13</v>
      </c>
      <c r="K110" s="7">
        <v>54.64</v>
      </c>
      <c r="L110" s="7">
        <v>54.64</v>
      </c>
    </row>
    <row r="111" spans="2:12" x14ac:dyDescent="0.25">
      <c r="B111" s="2" t="s">
        <v>258</v>
      </c>
      <c r="C111" s="2" t="s">
        <v>44</v>
      </c>
      <c r="D111" s="2"/>
      <c r="E111" s="2" t="s">
        <v>256</v>
      </c>
      <c r="F111" s="2" t="s">
        <v>255</v>
      </c>
      <c r="G111" s="24" t="s">
        <v>260</v>
      </c>
      <c r="H111" s="2">
        <v>248</v>
      </c>
      <c r="I111" s="2">
        <v>448</v>
      </c>
      <c r="J111" s="2" t="s">
        <v>13</v>
      </c>
      <c r="K111" s="7">
        <v>200</v>
      </c>
      <c r="L111" s="7">
        <v>200</v>
      </c>
    </row>
    <row r="112" spans="2:12" x14ac:dyDescent="0.25">
      <c r="B112" s="4" t="s">
        <v>259</v>
      </c>
      <c r="C112" s="4" t="s">
        <v>44</v>
      </c>
      <c r="D112" s="4"/>
      <c r="E112" s="4" t="s">
        <v>256</v>
      </c>
      <c r="F112" s="4" t="s">
        <v>261</v>
      </c>
      <c r="G112" s="4">
        <v>-178</v>
      </c>
      <c r="H112" s="4">
        <v>178</v>
      </c>
      <c r="I112" s="4">
        <v>178</v>
      </c>
      <c r="J112" s="4" t="s">
        <v>10</v>
      </c>
      <c r="K112" s="6">
        <v>0</v>
      </c>
      <c r="L112" s="6">
        <v>0</v>
      </c>
    </row>
    <row r="113" spans="1:15" x14ac:dyDescent="0.25">
      <c r="B113" s="4" t="s">
        <v>266</v>
      </c>
      <c r="C113" s="4" t="s">
        <v>44</v>
      </c>
      <c r="D113" s="4"/>
      <c r="E113" s="4" t="s">
        <v>256</v>
      </c>
      <c r="F113" s="4" t="s">
        <v>262</v>
      </c>
      <c r="G113" s="4">
        <v>-174</v>
      </c>
      <c r="H113" s="4">
        <v>150</v>
      </c>
      <c r="I113" s="4">
        <v>150</v>
      </c>
      <c r="J113" s="4" t="s">
        <v>10</v>
      </c>
      <c r="K113" s="6">
        <v>0</v>
      </c>
      <c r="L113" s="6">
        <v>0</v>
      </c>
    </row>
    <row r="114" spans="1:15" x14ac:dyDescent="0.25">
      <c r="B114" s="2" t="s">
        <v>267</v>
      </c>
      <c r="C114" s="2" t="s">
        <v>44</v>
      </c>
      <c r="D114" s="2"/>
      <c r="E114" s="2" t="s">
        <v>264</v>
      </c>
      <c r="F114" s="2" t="s">
        <v>263</v>
      </c>
      <c r="G114" s="2">
        <v>-143</v>
      </c>
      <c r="H114" s="2">
        <v>71.5</v>
      </c>
      <c r="I114" s="2">
        <f>71.5+50</f>
        <v>121.5</v>
      </c>
      <c r="J114" s="2" t="s">
        <v>13</v>
      </c>
      <c r="K114" s="7">
        <v>50</v>
      </c>
      <c r="L114" s="7">
        <v>50</v>
      </c>
    </row>
    <row r="115" spans="1:15" x14ac:dyDescent="0.25">
      <c r="B115" s="3" t="s">
        <v>268</v>
      </c>
      <c r="C115" s="3" t="s">
        <v>44</v>
      </c>
      <c r="D115" s="3"/>
      <c r="E115" s="3" t="s">
        <v>264</v>
      </c>
      <c r="F115" s="3" t="s">
        <v>271</v>
      </c>
      <c r="G115" s="3">
        <v>-122</v>
      </c>
      <c r="H115" s="3">
        <v>50</v>
      </c>
      <c r="I115" s="3">
        <v>0</v>
      </c>
      <c r="J115" s="3" t="s">
        <v>16</v>
      </c>
      <c r="K115" s="8">
        <v>-50</v>
      </c>
      <c r="L115" s="8">
        <v>-50</v>
      </c>
    </row>
    <row r="116" spans="1:15" x14ac:dyDescent="0.25">
      <c r="B116" s="3" t="s">
        <v>269</v>
      </c>
      <c r="C116" s="3" t="s">
        <v>44</v>
      </c>
      <c r="D116" s="3"/>
      <c r="E116" s="3" t="s">
        <v>264</v>
      </c>
      <c r="F116" s="3" t="s">
        <v>272</v>
      </c>
      <c r="G116" s="3">
        <v>104</v>
      </c>
      <c r="H116" s="3">
        <v>61</v>
      </c>
      <c r="I116" s="3">
        <v>0</v>
      </c>
      <c r="J116" s="3" t="s">
        <v>16</v>
      </c>
      <c r="K116" s="8">
        <v>-61</v>
      </c>
      <c r="L116" s="8">
        <v>-61</v>
      </c>
    </row>
    <row r="117" spans="1:15" x14ac:dyDescent="0.25">
      <c r="B117" s="2" t="s">
        <v>274</v>
      </c>
      <c r="C117" s="2" t="s">
        <v>44</v>
      </c>
      <c r="D117" s="2"/>
      <c r="E117" s="2" t="s">
        <v>265</v>
      </c>
      <c r="F117" s="2" t="s">
        <v>270</v>
      </c>
      <c r="G117" s="2">
        <v>-137</v>
      </c>
      <c r="H117" s="2">
        <v>137</v>
      </c>
      <c r="I117" s="2">
        <v>237</v>
      </c>
      <c r="J117" s="2" t="s">
        <v>13</v>
      </c>
      <c r="K117" s="7">
        <v>100</v>
      </c>
      <c r="L117" s="7">
        <v>100</v>
      </c>
    </row>
    <row r="118" spans="1:15" x14ac:dyDescent="0.25">
      <c r="B118" s="4" t="s">
        <v>275</v>
      </c>
      <c r="C118" s="4" t="s">
        <v>44</v>
      </c>
      <c r="D118" s="4"/>
      <c r="E118" s="4" t="s">
        <v>265</v>
      </c>
      <c r="F118" s="4" t="s">
        <v>273</v>
      </c>
      <c r="G118" s="4">
        <v>-150</v>
      </c>
      <c r="H118" s="4">
        <v>100</v>
      </c>
      <c r="I118" s="4">
        <v>100</v>
      </c>
      <c r="J118" s="4" t="s">
        <v>10</v>
      </c>
      <c r="K118" s="6">
        <v>0</v>
      </c>
      <c r="L118" s="6">
        <v>0</v>
      </c>
    </row>
    <row r="119" spans="1:15" x14ac:dyDescent="0.25">
      <c r="B119" s="3" t="s">
        <v>278</v>
      </c>
      <c r="C119" s="3" t="s">
        <v>44</v>
      </c>
      <c r="D119" s="3"/>
      <c r="E119" s="3" t="s">
        <v>265</v>
      </c>
      <c r="F119" s="3" t="s">
        <v>277</v>
      </c>
      <c r="G119" s="3">
        <v>-124</v>
      </c>
      <c r="H119" s="3">
        <v>120.8</v>
      </c>
      <c r="I119" s="3">
        <v>0</v>
      </c>
      <c r="J119" s="3" t="s">
        <v>16</v>
      </c>
      <c r="K119" s="8">
        <v>-120.8</v>
      </c>
      <c r="L119" s="8">
        <v>-120.8</v>
      </c>
    </row>
    <row r="120" spans="1:15" x14ac:dyDescent="0.25">
      <c r="B120" s="2" t="s">
        <v>279</v>
      </c>
      <c r="C120" s="2" t="s">
        <v>44</v>
      </c>
      <c r="D120" s="2"/>
      <c r="E120" s="2" t="s">
        <v>265</v>
      </c>
      <c r="F120" s="2" t="s">
        <v>284</v>
      </c>
      <c r="G120" s="2">
        <v>-172</v>
      </c>
      <c r="H120" s="2">
        <v>250</v>
      </c>
      <c r="I120" s="2">
        <f>250+145.35</f>
        <v>395.35</v>
      </c>
      <c r="J120" s="2" t="s">
        <v>13</v>
      </c>
      <c r="K120" s="7">
        <v>145.35</v>
      </c>
      <c r="L120" s="7">
        <v>145.35</v>
      </c>
    </row>
    <row r="121" spans="1:15" x14ac:dyDescent="0.25">
      <c r="B121" s="2" t="s">
        <v>280</v>
      </c>
      <c r="C121" s="2" t="s">
        <v>44</v>
      </c>
      <c r="D121" s="2"/>
      <c r="E121" s="2" t="s">
        <v>265</v>
      </c>
      <c r="F121" s="2" t="s">
        <v>285</v>
      </c>
      <c r="G121" s="2">
        <v>-135</v>
      </c>
      <c r="H121" s="2">
        <v>200</v>
      </c>
      <c r="I121" s="2">
        <f>200+148.15</f>
        <v>348.15</v>
      </c>
      <c r="J121" s="2" t="s">
        <v>13</v>
      </c>
      <c r="K121" s="7">
        <v>148.15</v>
      </c>
      <c r="L121" s="7">
        <v>148.15</v>
      </c>
    </row>
    <row r="122" spans="1:15" x14ac:dyDescent="0.25">
      <c r="B122" s="2" t="s">
        <v>281</v>
      </c>
      <c r="C122" s="2" t="s">
        <v>44</v>
      </c>
      <c r="D122" s="2"/>
      <c r="E122" s="2" t="s">
        <v>265</v>
      </c>
      <c r="F122" s="2" t="s">
        <v>286</v>
      </c>
      <c r="G122" s="2">
        <v>-146</v>
      </c>
      <c r="H122" s="2">
        <v>300</v>
      </c>
      <c r="I122" s="2">
        <v>505.48</v>
      </c>
      <c r="J122" s="2" t="s">
        <v>13</v>
      </c>
      <c r="K122" s="7">
        <v>205.48</v>
      </c>
      <c r="L122" s="7">
        <v>205.48</v>
      </c>
    </row>
    <row r="123" spans="1:15" x14ac:dyDescent="0.25">
      <c r="B123" s="3" t="s">
        <v>282</v>
      </c>
      <c r="C123" s="3" t="s">
        <v>44</v>
      </c>
      <c r="D123" s="3"/>
      <c r="E123" s="3" t="s">
        <v>265</v>
      </c>
      <c r="F123" s="3" t="s">
        <v>287</v>
      </c>
      <c r="G123" s="3">
        <v>109</v>
      </c>
      <c r="H123" s="3">
        <v>100</v>
      </c>
      <c r="I123" s="3">
        <v>0</v>
      </c>
      <c r="J123" s="3" t="s">
        <v>16</v>
      </c>
      <c r="K123" s="8">
        <v>-100</v>
      </c>
      <c r="L123" s="8">
        <v>-100</v>
      </c>
    </row>
    <row r="124" spans="1:15" x14ac:dyDescent="0.25">
      <c r="A124" s="22" t="s">
        <v>293</v>
      </c>
      <c r="B124" s="2" t="s">
        <v>283</v>
      </c>
      <c r="C124" s="2" t="s">
        <v>44</v>
      </c>
      <c r="D124" s="2"/>
      <c r="E124" s="2" t="s">
        <v>265</v>
      </c>
      <c r="F124" s="2" t="s">
        <v>288</v>
      </c>
      <c r="G124" s="2">
        <v>-132</v>
      </c>
      <c r="H124" s="2">
        <v>100</v>
      </c>
      <c r="I124" s="2">
        <v>175.76</v>
      </c>
      <c r="J124" s="2" t="s">
        <v>13</v>
      </c>
      <c r="K124" s="7">
        <v>75.760000000000005</v>
      </c>
      <c r="L124" s="7">
        <v>75.760000000000005</v>
      </c>
      <c r="M124" s="29">
        <v>3259.27</v>
      </c>
      <c r="N124" s="10"/>
      <c r="O124" s="10">
        <f>K249-M124</f>
        <v>156.80999999999949</v>
      </c>
    </row>
    <row r="125" spans="1:15" x14ac:dyDescent="0.25">
      <c r="B125" s="4" t="s">
        <v>292</v>
      </c>
      <c r="C125" s="4" t="s">
        <v>44</v>
      </c>
      <c r="D125" s="4"/>
      <c r="E125" s="4" t="s">
        <v>291</v>
      </c>
      <c r="F125" s="4" t="s">
        <v>290</v>
      </c>
      <c r="G125" s="4">
        <v>-225</v>
      </c>
      <c r="H125" s="4">
        <v>19.5</v>
      </c>
      <c r="I125" s="4">
        <v>19.5</v>
      </c>
      <c r="J125" s="4" t="s">
        <v>10</v>
      </c>
      <c r="K125" s="6">
        <v>0</v>
      </c>
      <c r="L125" s="10"/>
      <c r="M125" s="6">
        <v>0</v>
      </c>
    </row>
    <row r="126" spans="1:15" x14ac:dyDescent="0.25">
      <c r="B126" s="2" t="s">
        <v>296</v>
      </c>
      <c r="C126" s="2" t="s">
        <v>44</v>
      </c>
      <c r="D126" s="2"/>
      <c r="E126" s="2" t="s">
        <v>291</v>
      </c>
      <c r="F126" s="2" t="s">
        <v>294</v>
      </c>
      <c r="G126" s="2">
        <v>100</v>
      </c>
      <c r="H126" s="2">
        <v>100</v>
      </c>
      <c r="I126" s="2">
        <v>200</v>
      </c>
      <c r="J126" s="2" t="s">
        <v>13</v>
      </c>
      <c r="K126" s="7">
        <v>100</v>
      </c>
      <c r="M126" s="7">
        <v>100</v>
      </c>
    </row>
    <row r="127" spans="1:15" x14ac:dyDescent="0.25">
      <c r="B127" s="3" t="s">
        <v>297</v>
      </c>
      <c r="C127" s="3" t="s">
        <v>44</v>
      </c>
      <c r="D127" s="3"/>
      <c r="E127" s="3" t="s">
        <v>291</v>
      </c>
      <c r="F127" s="3" t="s">
        <v>295</v>
      </c>
      <c r="G127" s="3">
        <v>113</v>
      </c>
      <c r="H127" s="3">
        <v>100</v>
      </c>
      <c r="I127" s="3">
        <v>0</v>
      </c>
      <c r="J127" s="3" t="s">
        <v>16</v>
      </c>
      <c r="K127" s="8">
        <v>-100</v>
      </c>
      <c r="M127" s="8">
        <v>-100</v>
      </c>
    </row>
    <row r="128" spans="1:15" x14ac:dyDescent="0.25">
      <c r="B128" s="4" t="s">
        <v>300</v>
      </c>
      <c r="C128" s="4" t="s">
        <v>44</v>
      </c>
      <c r="D128" s="4"/>
      <c r="E128" s="4" t="s">
        <v>291</v>
      </c>
      <c r="F128" s="4" t="s">
        <v>298</v>
      </c>
      <c r="G128" s="4">
        <v>-170</v>
      </c>
      <c r="H128" s="4">
        <v>100</v>
      </c>
      <c r="I128" s="4">
        <v>100</v>
      </c>
      <c r="J128" s="4" t="s">
        <v>10</v>
      </c>
      <c r="K128" s="6">
        <v>0</v>
      </c>
      <c r="M128" s="6">
        <v>0</v>
      </c>
    </row>
    <row r="129" spans="2:13" x14ac:dyDescent="0.25">
      <c r="B129" s="4" t="s">
        <v>301</v>
      </c>
      <c r="C129" s="4" t="s">
        <v>44</v>
      </c>
      <c r="D129" s="4"/>
      <c r="E129" s="4" t="s">
        <v>291</v>
      </c>
      <c r="F129" s="4" t="s">
        <v>299</v>
      </c>
      <c r="G129" s="4">
        <v>-133</v>
      </c>
      <c r="H129" s="4">
        <v>66.5</v>
      </c>
      <c r="I129" s="4">
        <v>66.5</v>
      </c>
      <c r="J129" s="4" t="s">
        <v>10</v>
      </c>
      <c r="K129" s="6">
        <v>0</v>
      </c>
      <c r="M129" s="6">
        <v>0</v>
      </c>
    </row>
    <row r="130" spans="2:13" x14ac:dyDescent="0.25">
      <c r="B130" s="3" t="s">
        <v>304</v>
      </c>
      <c r="C130" s="3" t="s">
        <v>44</v>
      </c>
      <c r="D130" s="3"/>
      <c r="E130" s="3" t="s">
        <v>303</v>
      </c>
      <c r="F130" s="3" t="s">
        <v>302</v>
      </c>
      <c r="G130" s="3">
        <v>-107</v>
      </c>
      <c r="H130" s="3">
        <v>100</v>
      </c>
      <c r="I130" s="3">
        <v>0</v>
      </c>
      <c r="J130" s="3" t="s">
        <v>16</v>
      </c>
      <c r="K130" s="8">
        <v>-100</v>
      </c>
      <c r="M130" s="8">
        <v>-100</v>
      </c>
    </row>
    <row r="131" spans="2:13" x14ac:dyDescent="0.25">
      <c r="B131" s="3" t="s">
        <v>305</v>
      </c>
      <c r="C131" s="3" t="s">
        <v>44</v>
      </c>
      <c r="D131" s="3"/>
      <c r="E131" s="3" t="s">
        <v>303</v>
      </c>
      <c r="F131" s="3" t="s">
        <v>307</v>
      </c>
      <c r="G131" s="3">
        <v>119</v>
      </c>
      <c r="H131" s="3">
        <v>100</v>
      </c>
      <c r="I131" s="3">
        <v>0</v>
      </c>
      <c r="J131" s="3" t="s">
        <v>16</v>
      </c>
      <c r="K131" s="8">
        <v>-100</v>
      </c>
      <c r="M131" s="8">
        <v>-100</v>
      </c>
    </row>
    <row r="132" spans="2:13" x14ac:dyDescent="0.25">
      <c r="B132" s="3" t="s">
        <v>306</v>
      </c>
      <c r="C132" s="3" t="s">
        <v>44</v>
      </c>
      <c r="D132" s="3"/>
      <c r="E132" s="3" t="s">
        <v>309</v>
      </c>
      <c r="F132" s="3" t="s">
        <v>308</v>
      </c>
      <c r="G132" s="23" t="s">
        <v>310</v>
      </c>
      <c r="H132" s="3">
        <v>400</v>
      </c>
      <c r="I132" s="3">
        <v>0</v>
      </c>
      <c r="J132" s="3" t="s">
        <v>16</v>
      </c>
      <c r="K132" s="8">
        <v>-400</v>
      </c>
      <c r="M132" s="8">
        <v>-400</v>
      </c>
    </row>
    <row r="133" spans="2:13" x14ac:dyDescent="0.25">
      <c r="B133" s="2" t="s">
        <v>313</v>
      </c>
      <c r="C133" s="2" t="s">
        <v>44</v>
      </c>
      <c r="D133" s="2"/>
      <c r="E133" s="2" t="s">
        <v>309</v>
      </c>
      <c r="F133" s="2" t="s">
        <v>311</v>
      </c>
      <c r="G133" s="21" t="s">
        <v>316</v>
      </c>
      <c r="H133" s="2">
        <v>600</v>
      </c>
      <c r="I133" s="2">
        <v>1117.8599999999999</v>
      </c>
      <c r="J133" s="2" t="s">
        <v>13</v>
      </c>
      <c r="K133" s="7">
        <v>517.86</v>
      </c>
      <c r="M133" s="7">
        <v>517.86</v>
      </c>
    </row>
    <row r="134" spans="2:13" x14ac:dyDescent="0.25">
      <c r="B134" s="2" t="s">
        <v>314</v>
      </c>
      <c r="C134" s="2" t="s">
        <v>44</v>
      </c>
      <c r="D134" s="2"/>
      <c r="E134" s="2" t="s">
        <v>312</v>
      </c>
      <c r="F134" s="2" t="s">
        <v>317</v>
      </c>
      <c r="G134" s="24" t="s">
        <v>319</v>
      </c>
      <c r="H134" s="2">
        <v>200</v>
      </c>
      <c r="I134" s="2">
        <v>320.48</v>
      </c>
      <c r="J134" s="2" t="s">
        <v>13</v>
      </c>
      <c r="K134" s="7">
        <v>120.48</v>
      </c>
      <c r="M134" s="7">
        <v>120.48</v>
      </c>
    </row>
    <row r="135" spans="2:13" x14ac:dyDescent="0.25">
      <c r="B135" s="3" t="s">
        <v>315</v>
      </c>
      <c r="C135" s="3" t="s">
        <v>44</v>
      </c>
      <c r="D135" s="3"/>
      <c r="E135" s="3" t="s">
        <v>312</v>
      </c>
      <c r="F135" s="3" t="s">
        <v>318</v>
      </c>
      <c r="G135" s="25" t="s">
        <v>320</v>
      </c>
      <c r="H135" s="3">
        <v>400</v>
      </c>
      <c r="I135" s="3">
        <v>0</v>
      </c>
      <c r="J135" s="3" t="s">
        <v>16</v>
      </c>
      <c r="K135" s="8">
        <v>-400</v>
      </c>
      <c r="M135" s="8">
        <v>-400</v>
      </c>
    </row>
    <row r="136" spans="2:13" x14ac:dyDescent="0.25">
      <c r="B136" s="3" t="s">
        <v>323</v>
      </c>
      <c r="C136" s="3" t="s">
        <v>92</v>
      </c>
      <c r="D136" s="3"/>
      <c r="E136" s="3" t="s">
        <v>312</v>
      </c>
      <c r="F136" s="3" t="s">
        <v>321</v>
      </c>
      <c r="G136" s="25" t="s">
        <v>326</v>
      </c>
      <c r="H136" s="3">
        <v>100</v>
      </c>
      <c r="I136" s="3">
        <v>0</v>
      </c>
      <c r="J136" s="3" t="s">
        <v>16</v>
      </c>
      <c r="K136" s="8">
        <v>-100</v>
      </c>
      <c r="M136" s="8">
        <v>-100</v>
      </c>
    </row>
    <row r="137" spans="2:13" x14ac:dyDescent="0.25">
      <c r="B137" s="4" t="s">
        <v>324</v>
      </c>
      <c r="C137" s="4" t="s">
        <v>44</v>
      </c>
      <c r="D137" s="4"/>
      <c r="E137" s="4" t="s">
        <v>312</v>
      </c>
      <c r="F137" s="4" t="s">
        <v>322</v>
      </c>
      <c r="G137" s="26">
        <v>-136</v>
      </c>
      <c r="H137" s="4">
        <v>880</v>
      </c>
      <c r="I137" s="4">
        <v>880</v>
      </c>
      <c r="J137" s="4" t="s">
        <v>10</v>
      </c>
      <c r="K137" s="6">
        <v>0</v>
      </c>
      <c r="M137" s="6">
        <v>0</v>
      </c>
    </row>
    <row r="138" spans="2:13" x14ac:dyDescent="0.25">
      <c r="B138" s="3" t="s">
        <v>328</v>
      </c>
      <c r="C138" s="3" t="s">
        <v>44</v>
      </c>
      <c r="D138" s="3"/>
      <c r="E138" s="3" t="s">
        <v>331</v>
      </c>
      <c r="F138" s="3" t="s">
        <v>330</v>
      </c>
      <c r="G138" s="3">
        <v>110</v>
      </c>
      <c r="H138" s="3">
        <v>500</v>
      </c>
      <c r="I138" s="3">
        <v>0</v>
      </c>
      <c r="J138" s="3" t="s">
        <v>16</v>
      </c>
      <c r="K138" s="8">
        <v>-500</v>
      </c>
      <c r="M138" s="8">
        <v>-500</v>
      </c>
    </row>
    <row r="139" spans="2:13" x14ac:dyDescent="0.25">
      <c r="B139" s="3" t="s">
        <v>332</v>
      </c>
      <c r="C139" s="3" t="s">
        <v>44</v>
      </c>
      <c r="D139" s="3"/>
      <c r="E139" s="3" t="s">
        <v>331</v>
      </c>
      <c r="F139" s="3" t="s">
        <v>329</v>
      </c>
      <c r="G139" s="28">
        <v>-139</v>
      </c>
      <c r="H139" s="3">
        <v>278</v>
      </c>
      <c r="I139" s="3">
        <v>0</v>
      </c>
      <c r="J139" s="3" t="s">
        <v>16</v>
      </c>
      <c r="K139" s="8">
        <v>-278</v>
      </c>
      <c r="M139" s="8">
        <v>-278</v>
      </c>
    </row>
    <row r="140" spans="2:13" x14ac:dyDescent="0.25">
      <c r="B140" s="3" t="s">
        <v>333</v>
      </c>
      <c r="C140" s="3" t="s">
        <v>44</v>
      </c>
      <c r="D140" s="3"/>
      <c r="E140" s="3" t="s">
        <v>327</v>
      </c>
      <c r="F140" s="3" t="s">
        <v>325</v>
      </c>
      <c r="G140" s="28">
        <v>-121</v>
      </c>
      <c r="H140" s="3">
        <v>521</v>
      </c>
      <c r="I140" s="3">
        <v>0</v>
      </c>
      <c r="J140" s="3" t="s">
        <v>16</v>
      </c>
      <c r="K140" s="8">
        <v>-521</v>
      </c>
      <c r="L140" s="3"/>
      <c r="M140" s="8">
        <v>-521</v>
      </c>
    </row>
    <row r="141" spans="2:13" x14ac:dyDescent="0.25">
      <c r="B141" s="2" t="s">
        <v>335</v>
      </c>
      <c r="C141" s="2" t="s">
        <v>44</v>
      </c>
      <c r="D141" s="2" t="s">
        <v>24</v>
      </c>
      <c r="E141" s="2" t="s">
        <v>327</v>
      </c>
      <c r="F141" s="2" t="s">
        <v>334</v>
      </c>
      <c r="G141" s="27">
        <v>114</v>
      </c>
      <c r="H141" s="2">
        <v>400</v>
      </c>
      <c r="I141" s="2">
        <v>856</v>
      </c>
      <c r="J141" s="2" t="s">
        <v>13</v>
      </c>
      <c r="K141" s="7">
        <v>456</v>
      </c>
      <c r="L141" s="2"/>
      <c r="M141" s="7">
        <v>456</v>
      </c>
    </row>
    <row r="142" spans="2:13" x14ac:dyDescent="0.25">
      <c r="B142" s="3" t="s">
        <v>338</v>
      </c>
      <c r="C142" s="3" t="s">
        <v>44</v>
      </c>
      <c r="D142" s="3"/>
      <c r="E142" s="3" t="s">
        <v>327</v>
      </c>
      <c r="F142" s="3" t="s">
        <v>336</v>
      </c>
      <c r="G142" s="25" t="s">
        <v>337</v>
      </c>
      <c r="H142" s="3">
        <f>5.55+69.44</f>
        <v>74.989999999999995</v>
      </c>
      <c r="I142" s="3">
        <v>0</v>
      </c>
      <c r="J142" s="3" t="s">
        <v>16</v>
      </c>
      <c r="K142" s="8">
        <v>-74.989999999999995</v>
      </c>
      <c r="L142" s="3"/>
      <c r="M142" s="8">
        <v>-74.989999999999995</v>
      </c>
    </row>
    <row r="143" spans="2:13" x14ac:dyDescent="0.25">
      <c r="B143" s="2" t="s">
        <v>340</v>
      </c>
      <c r="C143" s="2" t="s">
        <v>44</v>
      </c>
      <c r="D143" s="2" t="s">
        <v>24</v>
      </c>
      <c r="E143" s="2" t="s">
        <v>327</v>
      </c>
      <c r="F143" s="2" t="s">
        <v>339</v>
      </c>
      <c r="G143" s="24" t="s">
        <v>341</v>
      </c>
      <c r="H143" s="2">
        <v>145</v>
      </c>
      <c r="I143" s="2">
        <v>245</v>
      </c>
      <c r="J143" s="2" t="s">
        <v>13</v>
      </c>
      <c r="K143" s="7">
        <v>100</v>
      </c>
      <c r="L143" s="2"/>
      <c r="M143" s="7">
        <v>100</v>
      </c>
    </row>
    <row r="144" spans="2:13" x14ac:dyDescent="0.25">
      <c r="B144" s="3" t="s">
        <v>344</v>
      </c>
      <c r="C144" s="3" t="s">
        <v>44</v>
      </c>
      <c r="D144" s="3" t="s">
        <v>24</v>
      </c>
      <c r="E144" s="3" t="s">
        <v>327</v>
      </c>
      <c r="F144" s="3" t="s">
        <v>343</v>
      </c>
      <c r="G144" s="25" t="s">
        <v>342</v>
      </c>
      <c r="H144" s="3">
        <v>100</v>
      </c>
      <c r="I144" s="3">
        <v>0</v>
      </c>
      <c r="J144" s="3" t="s">
        <v>16</v>
      </c>
      <c r="K144" s="8">
        <v>-100</v>
      </c>
      <c r="L144" s="3"/>
      <c r="M144" s="8">
        <v>-100</v>
      </c>
    </row>
    <row r="145" spans="2:13" x14ac:dyDescent="0.25">
      <c r="B145" s="2" t="s">
        <v>345</v>
      </c>
      <c r="C145" s="2" t="s">
        <v>44</v>
      </c>
      <c r="D145" s="2"/>
      <c r="E145" s="2" t="s">
        <v>349</v>
      </c>
      <c r="F145" s="2" t="s">
        <v>347</v>
      </c>
      <c r="G145" s="24" t="s">
        <v>348</v>
      </c>
      <c r="H145" s="2">
        <v>2000</v>
      </c>
      <c r="I145" s="2">
        <v>3587.3</v>
      </c>
      <c r="J145" s="2" t="s">
        <v>13</v>
      </c>
      <c r="K145" s="7">
        <v>1587.3</v>
      </c>
      <c r="M145" s="7">
        <v>1587.3</v>
      </c>
    </row>
    <row r="146" spans="2:13" x14ac:dyDescent="0.25">
      <c r="B146" s="3" t="s">
        <v>346</v>
      </c>
      <c r="C146" s="3" t="s">
        <v>44</v>
      </c>
      <c r="D146" s="3"/>
      <c r="E146" s="3" t="s">
        <v>349</v>
      </c>
      <c r="F146" s="3" t="s">
        <v>357</v>
      </c>
      <c r="G146" s="25" t="s">
        <v>350</v>
      </c>
      <c r="H146" s="3">
        <v>1587.3</v>
      </c>
      <c r="I146" s="3">
        <v>0</v>
      </c>
      <c r="J146" s="3" t="s">
        <v>16</v>
      </c>
      <c r="K146" s="8">
        <v>-1587.3</v>
      </c>
      <c r="L146" s="3"/>
      <c r="M146" s="8">
        <v>-1587.3</v>
      </c>
    </row>
    <row r="147" spans="2:13" x14ac:dyDescent="0.25">
      <c r="B147" s="3" t="s">
        <v>354</v>
      </c>
      <c r="C147" s="3" t="s">
        <v>44</v>
      </c>
      <c r="D147" s="3"/>
      <c r="E147" s="3" t="s">
        <v>353</v>
      </c>
      <c r="F147" s="3" t="s">
        <v>351</v>
      </c>
      <c r="G147" s="25" t="s">
        <v>352</v>
      </c>
      <c r="H147" s="3">
        <v>100</v>
      </c>
      <c r="I147" s="3">
        <v>0</v>
      </c>
      <c r="J147" s="3" t="s">
        <v>16</v>
      </c>
      <c r="K147" s="8">
        <v>-100</v>
      </c>
      <c r="L147" s="3"/>
      <c r="M147" s="8">
        <v>-100</v>
      </c>
    </row>
    <row r="148" spans="2:13" x14ac:dyDescent="0.25">
      <c r="B148" s="2" t="s">
        <v>355</v>
      </c>
      <c r="C148" s="2" t="s">
        <v>44</v>
      </c>
      <c r="D148" s="2"/>
      <c r="E148" s="2" t="s">
        <v>353</v>
      </c>
      <c r="F148" s="2" t="s">
        <v>358</v>
      </c>
      <c r="G148" s="24" t="s">
        <v>359</v>
      </c>
      <c r="H148" s="2">
        <v>500</v>
      </c>
      <c r="I148" s="2">
        <v>739.23</v>
      </c>
      <c r="J148" s="2" t="s">
        <v>13</v>
      </c>
      <c r="K148" s="7">
        <v>239.23</v>
      </c>
      <c r="L148" s="2"/>
      <c r="M148" s="7">
        <v>239.23</v>
      </c>
    </row>
    <row r="149" spans="2:13" x14ac:dyDescent="0.25">
      <c r="B149" s="3" t="s">
        <v>356</v>
      </c>
      <c r="C149" s="3" t="s">
        <v>44</v>
      </c>
      <c r="D149" s="3"/>
      <c r="E149" s="3" t="s">
        <v>353</v>
      </c>
      <c r="F149" s="3" t="s">
        <v>360</v>
      </c>
      <c r="G149" s="25" t="s">
        <v>341</v>
      </c>
      <c r="H149" s="3">
        <v>200</v>
      </c>
      <c r="I149" s="3">
        <v>0</v>
      </c>
      <c r="J149" s="3" t="s">
        <v>16</v>
      </c>
      <c r="K149" s="8">
        <v>-200</v>
      </c>
      <c r="L149" s="3"/>
      <c r="M149" s="8">
        <v>-200</v>
      </c>
    </row>
    <row r="150" spans="2:13" x14ac:dyDescent="0.25">
      <c r="B150" s="3" t="s">
        <v>362</v>
      </c>
      <c r="C150" s="3" t="s">
        <v>44</v>
      </c>
      <c r="D150" s="3"/>
      <c r="E150" s="3" t="s">
        <v>353</v>
      </c>
      <c r="F150" s="3" t="s">
        <v>361</v>
      </c>
      <c r="G150" s="25" t="s">
        <v>366</v>
      </c>
      <c r="H150" s="3">
        <v>100</v>
      </c>
      <c r="I150" s="3">
        <v>0</v>
      </c>
      <c r="J150" s="3" t="s">
        <v>16</v>
      </c>
      <c r="K150" s="8">
        <v>-100</v>
      </c>
      <c r="L150" s="3"/>
      <c r="M150" s="8">
        <v>-100</v>
      </c>
    </row>
    <row r="151" spans="2:13" x14ac:dyDescent="0.25">
      <c r="B151" s="4" t="s">
        <v>363</v>
      </c>
      <c r="C151" s="4" t="s">
        <v>44</v>
      </c>
      <c r="D151" s="4"/>
      <c r="E151" s="4" t="s">
        <v>353</v>
      </c>
      <c r="F151" s="4" t="s">
        <v>367</v>
      </c>
      <c r="G151" s="30" t="s">
        <v>368</v>
      </c>
      <c r="H151" s="4">
        <v>200</v>
      </c>
      <c r="I151" s="4">
        <v>200</v>
      </c>
      <c r="J151" s="4" t="s">
        <v>10</v>
      </c>
      <c r="K151" s="6">
        <v>0</v>
      </c>
      <c r="M151" s="6">
        <v>0</v>
      </c>
    </row>
    <row r="152" spans="2:13" x14ac:dyDescent="0.25">
      <c r="B152" s="3" t="s">
        <v>364</v>
      </c>
      <c r="C152" s="3" t="s">
        <v>44</v>
      </c>
      <c r="D152" s="3"/>
      <c r="E152" s="3" t="s">
        <v>353</v>
      </c>
      <c r="F152" s="3" t="s">
        <v>369</v>
      </c>
      <c r="G152" s="25" t="s">
        <v>370</v>
      </c>
      <c r="H152" s="3">
        <v>50</v>
      </c>
      <c r="I152" s="3">
        <v>0</v>
      </c>
      <c r="J152" s="3" t="s">
        <v>16</v>
      </c>
      <c r="K152" s="8">
        <v>-50</v>
      </c>
      <c r="M152" s="8">
        <v>-50</v>
      </c>
    </row>
    <row r="153" spans="2:13" x14ac:dyDescent="0.25">
      <c r="B153" s="2" t="s">
        <v>365</v>
      </c>
      <c r="C153" s="2" t="s">
        <v>44</v>
      </c>
      <c r="D153" s="2"/>
      <c r="E153" s="2" t="s">
        <v>353</v>
      </c>
      <c r="F153" s="2" t="s">
        <v>372</v>
      </c>
      <c r="G153" s="24" t="s">
        <v>371</v>
      </c>
      <c r="H153" s="2">
        <v>100</v>
      </c>
      <c r="I153" s="2">
        <v>159.88</v>
      </c>
      <c r="J153" s="2" t="s">
        <v>13</v>
      </c>
      <c r="K153" s="7">
        <v>59.88</v>
      </c>
      <c r="L153" s="2"/>
      <c r="M153" s="7">
        <v>59.88</v>
      </c>
    </row>
    <row r="154" spans="2:13" x14ac:dyDescent="0.25">
      <c r="B154" s="2" t="s">
        <v>373</v>
      </c>
      <c r="C154" s="2" t="s">
        <v>44</v>
      </c>
      <c r="D154" s="2"/>
      <c r="E154" s="2" t="s">
        <v>353</v>
      </c>
      <c r="F154" s="2" t="s">
        <v>374</v>
      </c>
      <c r="G154" s="24" t="s">
        <v>368</v>
      </c>
      <c r="H154" s="2">
        <v>200</v>
      </c>
      <c r="I154" s="2">
        <v>366.67</v>
      </c>
      <c r="J154" s="2" t="s">
        <v>13</v>
      </c>
      <c r="K154" s="7">
        <v>166.67</v>
      </c>
      <c r="M154" s="7">
        <v>166.67</v>
      </c>
    </row>
    <row r="155" spans="2:13" x14ac:dyDescent="0.25">
      <c r="B155" s="2" t="s">
        <v>376</v>
      </c>
      <c r="C155" s="2" t="s">
        <v>44</v>
      </c>
      <c r="D155" s="2" t="s">
        <v>24</v>
      </c>
      <c r="E155" s="2" t="s">
        <v>353</v>
      </c>
      <c r="F155" s="2" t="s">
        <v>375</v>
      </c>
      <c r="G155" s="24" t="s">
        <v>377</v>
      </c>
      <c r="H155" s="2">
        <v>100</v>
      </c>
      <c r="I155" s="2">
        <v>165.79</v>
      </c>
      <c r="J155" s="2" t="s">
        <v>13</v>
      </c>
      <c r="K155" s="7">
        <v>65.790000000000006</v>
      </c>
      <c r="M155" s="7">
        <v>65.790000000000006</v>
      </c>
    </row>
    <row r="156" spans="2:13" x14ac:dyDescent="0.25">
      <c r="B156" s="3" t="s">
        <v>380</v>
      </c>
      <c r="C156" s="3" t="s">
        <v>44</v>
      </c>
      <c r="D156" s="3"/>
      <c r="E156" s="3" t="s">
        <v>353</v>
      </c>
      <c r="F156" s="3" t="s">
        <v>378</v>
      </c>
      <c r="G156" s="25" t="s">
        <v>379</v>
      </c>
      <c r="H156" s="3">
        <f>500+14.09</f>
        <v>514.09</v>
      </c>
      <c r="I156" s="3">
        <v>0</v>
      </c>
      <c r="J156" s="3" t="s">
        <v>16</v>
      </c>
      <c r="K156" s="8">
        <v>-514.09</v>
      </c>
      <c r="L156" s="3"/>
      <c r="M156" s="8">
        <v>-514.09</v>
      </c>
    </row>
    <row r="157" spans="2:13" x14ac:dyDescent="0.25">
      <c r="B157" s="2" t="s">
        <v>381</v>
      </c>
      <c r="C157" s="2" t="s">
        <v>44</v>
      </c>
      <c r="D157" s="2" t="s">
        <v>24</v>
      </c>
      <c r="E157" s="2" t="s">
        <v>353</v>
      </c>
      <c r="F157" s="2" t="s">
        <v>385</v>
      </c>
      <c r="G157" s="24" t="s">
        <v>386</v>
      </c>
      <c r="H157" s="2">
        <v>230.41</v>
      </c>
      <c r="I157" s="2">
        <v>730.41</v>
      </c>
      <c r="J157" s="2" t="s">
        <v>13</v>
      </c>
      <c r="K157" s="7">
        <v>500</v>
      </c>
      <c r="L157" s="2"/>
      <c r="M157" s="7">
        <v>500</v>
      </c>
    </row>
    <row r="158" spans="2:13" x14ac:dyDescent="0.25">
      <c r="B158" s="2" t="s">
        <v>382</v>
      </c>
      <c r="C158" s="2" t="s">
        <v>44</v>
      </c>
      <c r="D158" s="2" t="s">
        <v>24</v>
      </c>
      <c r="E158" s="2" t="s">
        <v>353</v>
      </c>
      <c r="F158" s="2" t="s">
        <v>387</v>
      </c>
      <c r="G158" s="24" t="s">
        <v>388</v>
      </c>
      <c r="H158" s="2">
        <v>500</v>
      </c>
      <c r="I158" s="2">
        <v>1045</v>
      </c>
      <c r="J158" s="2" t="s">
        <v>13</v>
      </c>
      <c r="K158" s="7">
        <v>545</v>
      </c>
      <c r="M158" s="7">
        <v>545</v>
      </c>
    </row>
    <row r="159" spans="2:13" x14ac:dyDescent="0.25">
      <c r="B159" s="3" t="s">
        <v>383</v>
      </c>
      <c r="C159" s="3" t="s">
        <v>44</v>
      </c>
      <c r="D159" s="3"/>
      <c r="E159" s="3" t="s">
        <v>390</v>
      </c>
      <c r="F159" s="3" t="s">
        <v>389</v>
      </c>
      <c r="G159" s="25" t="s">
        <v>392</v>
      </c>
      <c r="H159" s="3">
        <v>100</v>
      </c>
      <c r="I159" s="3">
        <v>0</v>
      </c>
      <c r="J159" s="3" t="s">
        <v>16</v>
      </c>
      <c r="K159" s="8">
        <v>-100</v>
      </c>
      <c r="M159" s="8">
        <v>-100</v>
      </c>
    </row>
    <row r="160" spans="2:13" x14ac:dyDescent="0.25">
      <c r="B160" s="2" t="s">
        <v>384</v>
      </c>
      <c r="C160" s="2" t="s">
        <v>44</v>
      </c>
      <c r="D160" s="2" t="s">
        <v>24</v>
      </c>
      <c r="E160" s="2" t="s">
        <v>390</v>
      </c>
      <c r="F160" s="2" t="s">
        <v>391</v>
      </c>
      <c r="G160" s="24" t="s">
        <v>393</v>
      </c>
      <c r="H160" s="2">
        <v>500</v>
      </c>
      <c r="I160" s="2">
        <v>760.42</v>
      </c>
      <c r="J160" s="2" t="s">
        <v>13</v>
      </c>
      <c r="K160" s="7">
        <v>260.42</v>
      </c>
      <c r="M160" s="7">
        <v>260.42</v>
      </c>
    </row>
    <row r="161" spans="2:13" x14ac:dyDescent="0.25">
      <c r="B161" s="2" t="s">
        <v>400</v>
      </c>
      <c r="C161" s="2" t="s">
        <v>44</v>
      </c>
      <c r="D161" s="2"/>
      <c r="E161" s="2" t="s">
        <v>390</v>
      </c>
      <c r="F161" s="2" t="s">
        <v>394</v>
      </c>
      <c r="G161" s="24" t="s">
        <v>395</v>
      </c>
      <c r="H161" s="2">
        <v>25</v>
      </c>
      <c r="I161" s="2">
        <v>52</v>
      </c>
      <c r="J161" s="2" t="s">
        <v>13</v>
      </c>
      <c r="K161" s="7">
        <v>27</v>
      </c>
      <c r="M161" s="7">
        <v>27</v>
      </c>
    </row>
    <row r="162" spans="2:13" x14ac:dyDescent="0.25">
      <c r="B162" s="3" t="s">
        <v>399</v>
      </c>
      <c r="C162" s="3" t="s">
        <v>44</v>
      </c>
      <c r="D162" s="3"/>
      <c r="E162" s="3" t="s">
        <v>398</v>
      </c>
      <c r="F162" s="3" t="s">
        <v>397</v>
      </c>
      <c r="G162" s="25" t="s">
        <v>396</v>
      </c>
      <c r="H162" s="3">
        <v>20</v>
      </c>
      <c r="I162" s="3">
        <v>0</v>
      </c>
      <c r="J162" s="3" t="s">
        <v>16</v>
      </c>
      <c r="K162" s="8">
        <v>-20</v>
      </c>
      <c r="L162" s="3"/>
      <c r="M162" s="8">
        <v>-20</v>
      </c>
    </row>
    <row r="163" spans="2:13" x14ac:dyDescent="0.25">
      <c r="B163" s="3" t="s">
        <v>402</v>
      </c>
      <c r="C163" s="3" t="s">
        <v>44</v>
      </c>
      <c r="D163" s="3" t="s">
        <v>24</v>
      </c>
      <c r="E163" s="3" t="s">
        <v>398</v>
      </c>
      <c r="F163" s="3" t="s">
        <v>401</v>
      </c>
      <c r="G163" s="25" t="s">
        <v>403</v>
      </c>
      <c r="H163" s="3">
        <v>100</v>
      </c>
      <c r="I163" s="3">
        <v>0</v>
      </c>
      <c r="J163" s="3" t="s">
        <v>16</v>
      </c>
      <c r="K163" s="8">
        <v>-100</v>
      </c>
      <c r="L163" s="3"/>
      <c r="M163" s="8">
        <v>-100</v>
      </c>
    </row>
    <row r="164" spans="2:13" x14ac:dyDescent="0.25">
      <c r="B164" s="2" t="s">
        <v>405</v>
      </c>
      <c r="C164" s="2" t="s">
        <v>44</v>
      </c>
      <c r="D164" s="2" t="s">
        <v>24</v>
      </c>
      <c r="E164" s="2" t="s">
        <v>398</v>
      </c>
      <c r="F164" s="2" t="s">
        <v>409</v>
      </c>
      <c r="G164" s="24" t="s">
        <v>410</v>
      </c>
      <c r="H164" s="2">
        <v>100</v>
      </c>
      <c r="I164" s="2">
        <v>211</v>
      </c>
      <c r="J164" s="2" t="s">
        <v>13</v>
      </c>
      <c r="K164" s="7">
        <v>111</v>
      </c>
      <c r="L164" s="2"/>
      <c r="M164" s="7">
        <v>111</v>
      </c>
    </row>
    <row r="165" spans="2:13" x14ac:dyDescent="0.25">
      <c r="B165" s="4" t="s">
        <v>406</v>
      </c>
      <c r="C165" s="4" t="s">
        <v>44</v>
      </c>
      <c r="D165" s="4"/>
      <c r="E165" s="4" t="s">
        <v>398</v>
      </c>
      <c r="F165" s="4" t="s">
        <v>404</v>
      </c>
      <c r="G165" s="30" t="s">
        <v>408</v>
      </c>
      <c r="H165" s="4">
        <v>350</v>
      </c>
      <c r="I165" s="4">
        <v>350</v>
      </c>
      <c r="J165" s="4" t="s">
        <v>10</v>
      </c>
      <c r="K165" s="6">
        <v>0</v>
      </c>
      <c r="L165" s="3"/>
      <c r="M165" s="6">
        <v>0</v>
      </c>
    </row>
    <row r="166" spans="2:13" x14ac:dyDescent="0.25">
      <c r="B166" s="2" t="s">
        <v>407</v>
      </c>
      <c r="C166" s="2" t="s">
        <v>44</v>
      </c>
      <c r="D166" s="2" t="s">
        <v>24</v>
      </c>
      <c r="E166" s="2" t="s">
        <v>398</v>
      </c>
      <c r="F166" s="2" t="s">
        <v>411</v>
      </c>
      <c r="G166" s="24" t="s">
        <v>412</v>
      </c>
      <c r="H166" s="2">
        <v>100</v>
      </c>
      <c r="I166" s="2">
        <v>149.02000000000001</v>
      </c>
      <c r="J166" s="2" t="s">
        <v>13</v>
      </c>
      <c r="K166" s="7">
        <v>49.02</v>
      </c>
      <c r="L166" s="2"/>
      <c r="M166" s="7">
        <v>49.02</v>
      </c>
    </row>
    <row r="167" spans="2:13" x14ac:dyDescent="0.25">
      <c r="B167" s="3" t="s">
        <v>416</v>
      </c>
      <c r="C167" s="3" t="s">
        <v>44</v>
      </c>
      <c r="D167" s="3"/>
      <c r="E167" s="3" t="s">
        <v>415</v>
      </c>
      <c r="F167" s="3" t="s">
        <v>413</v>
      </c>
      <c r="G167" s="25" t="s">
        <v>414</v>
      </c>
      <c r="H167" s="3">
        <v>206</v>
      </c>
      <c r="I167" s="3">
        <v>0</v>
      </c>
      <c r="J167" s="3" t="s">
        <v>16</v>
      </c>
      <c r="K167" s="8">
        <v>-206</v>
      </c>
      <c r="L167" s="3"/>
      <c r="M167" s="8">
        <v>-206</v>
      </c>
    </row>
    <row r="168" spans="2:13" x14ac:dyDescent="0.25">
      <c r="B168" s="4" t="s">
        <v>417</v>
      </c>
      <c r="C168" s="4" t="s">
        <v>44</v>
      </c>
      <c r="D168" s="4"/>
      <c r="E168" s="4" t="s">
        <v>415</v>
      </c>
      <c r="F168" s="4" t="s">
        <v>419</v>
      </c>
      <c r="G168" s="30" t="s">
        <v>352</v>
      </c>
      <c r="H168" s="4">
        <v>200</v>
      </c>
      <c r="I168" s="4">
        <v>200</v>
      </c>
      <c r="J168" s="4" t="s">
        <v>10</v>
      </c>
      <c r="K168" s="6">
        <v>0</v>
      </c>
      <c r="L168" s="3"/>
      <c r="M168" s="6">
        <v>0</v>
      </c>
    </row>
    <row r="169" spans="2:13" x14ac:dyDescent="0.25">
      <c r="B169" s="2" t="s">
        <v>418</v>
      </c>
      <c r="C169" s="2" t="s">
        <v>44</v>
      </c>
      <c r="D169" s="2" t="s">
        <v>24</v>
      </c>
      <c r="E169" s="2" t="s">
        <v>415</v>
      </c>
      <c r="F169" s="2" t="s">
        <v>420</v>
      </c>
      <c r="G169" s="24" t="s">
        <v>421</v>
      </c>
      <c r="H169" s="2">
        <v>228</v>
      </c>
      <c r="I169" s="2">
        <v>328</v>
      </c>
      <c r="J169" s="2" t="s">
        <v>13</v>
      </c>
      <c r="K169" s="7">
        <v>100</v>
      </c>
      <c r="L169" s="3"/>
      <c r="M169" s="7">
        <v>100</v>
      </c>
    </row>
    <row r="170" spans="2:13" x14ac:dyDescent="0.25">
      <c r="B170" s="4" t="s">
        <v>423</v>
      </c>
      <c r="C170" s="4" t="s">
        <v>44</v>
      </c>
      <c r="D170" s="4" t="s">
        <v>24</v>
      </c>
      <c r="E170" s="4" t="s">
        <v>415</v>
      </c>
      <c r="F170" s="4" t="s">
        <v>422</v>
      </c>
      <c r="G170" s="30" t="s">
        <v>370</v>
      </c>
      <c r="H170" s="4">
        <v>128</v>
      </c>
      <c r="I170" s="4">
        <v>128</v>
      </c>
      <c r="J170" s="4" t="s">
        <v>10</v>
      </c>
      <c r="K170" s="6">
        <v>0</v>
      </c>
      <c r="L170" s="3"/>
      <c r="M170" s="6">
        <v>0</v>
      </c>
    </row>
    <row r="171" spans="2:13" x14ac:dyDescent="0.25">
      <c r="B171" s="3" t="s">
        <v>424</v>
      </c>
      <c r="C171" s="3" t="s">
        <v>44</v>
      </c>
      <c r="D171" s="3" t="s">
        <v>24</v>
      </c>
      <c r="E171" s="3" t="s">
        <v>415</v>
      </c>
      <c r="F171" s="3" t="s">
        <v>426</v>
      </c>
      <c r="G171" s="25" t="s">
        <v>427</v>
      </c>
      <c r="H171" s="3">
        <v>101</v>
      </c>
      <c r="I171" s="3">
        <v>0</v>
      </c>
      <c r="J171" s="3" t="s">
        <v>16</v>
      </c>
      <c r="K171" s="8">
        <v>-101</v>
      </c>
      <c r="L171" s="3"/>
      <c r="M171" s="8">
        <v>-101</v>
      </c>
    </row>
    <row r="172" spans="2:13" x14ac:dyDescent="0.25">
      <c r="B172" s="2" t="s">
        <v>425</v>
      </c>
      <c r="C172" s="2" t="s">
        <v>44</v>
      </c>
      <c r="D172" s="2"/>
      <c r="E172" s="2" t="s">
        <v>415</v>
      </c>
      <c r="F172" s="2" t="s">
        <v>428</v>
      </c>
      <c r="G172" s="24" t="s">
        <v>429</v>
      </c>
      <c r="H172" s="2">
        <v>630</v>
      </c>
      <c r="I172" s="2">
        <v>682.17</v>
      </c>
      <c r="J172" s="2" t="s">
        <v>13</v>
      </c>
      <c r="K172" s="7">
        <v>52.17</v>
      </c>
      <c r="L172" s="2" t="s">
        <v>430</v>
      </c>
      <c r="M172" s="7">
        <v>52.17</v>
      </c>
    </row>
    <row r="173" spans="2:13" x14ac:dyDescent="0.25">
      <c r="B173" s="2" t="s">
        <v>433</v>
      </c>
      <c r="C173" s="2" t="s">
        <v>44</v>
      </c>
      <c r="D173" s="2"/>
      <c r="E173" s="2" t="s">
        <v>415</v>
      </c>
      <c r="F173" s="2" t="s">
        <v>431</v>
      </c>
      <c r="G173" s="24" t="s">
        <v>432</v>
      </c>
      <c r="H173" s="2">
        <v>200</v>
      </c>
      <c r="I173" s="2">
        <v>361.29</v>
      </c>
      <c r="J173" s="2" t="s">
        <v>13</v>
      </c>
      <c r="K173" s="7">
        <v>161.29</v>
      </c>
      <c r="L173" s="3"/>
      <c r="M173" s="7">
        <v>161.29</v>
      </c>
    </row>
    <row r="174" spans="2:13" x14ac:dyDescent="0.25">
      <c r="B174" s="2" t="s">
        <v>434</v>
      </c>
      <c r="C174" s="2" t="s">
        <v>44</v>
      </c>
      <c r="D174" s="2" t="s">
        <v>24</v>
      </c>
      <c r="E174" s="2" t="s">
        <v>415</v>
      </c>
      <c r="F174" s="2" t="s">
        <v>437</v>
      </c>
      <c r="G174" s="24" t="s">
        <v>439</v>
      </c>
      <c r="H174" s="2">
        <v>130</v>
      </c>
      <c r="I174" s="2">
        <f>130+50</f>
        <v>180</v>
      </c>
      <c r="J174" s="2" t="s">
        <v>13</v>
      </c>
      <c r="K174" s="7">
        <v>50</v>
      </c>
      <c r="L174" s="3"/>
      <c r="M174" s="7">
        <v>50</v>
      </c>
    </row>
    <row r="175" spans="2:13" x14ac:dyDescent="0.25">
      <c r="B175" s="2" t="s">
        <v>435</v>
      </c>
      <c r="C175" s="2" t="s">
        <v>44</v>
      </c>
      <c r="D175" s="2" t="s">
        <v>24</v>
      </c>
      <c r="E175" s="2" t="s">
        <v>415</v>
      </c>
      <c r="F175" s="2" t="s">
        <v>438</v>
      </c>
      <c r="G175" s="24" t="s">
        <v>442</v>
      </c>
      <c r="H175" s="2">
        <v>135.19999999999999</v>
      </c>
      <c r="I175" s="2">
        <v>265.2</v>
      </c>
      <c r="J175" s="2" t="s">
        <v>13</v>
      </c>
      <c r="K175" s="7">
        <v>130</v>
      </c>
      <c r="L175" s="3"/>
      <c r="M175" s="7">
        <v>130</v>
      </c>
    </row>
    <row r="176" spans="2:13" x14ac:dyDescent="0.25">
      <c r="B176" s="3" t="s">
        <v>436</v>
      </c>
      <c r="C176" s="3" t="s">
        <v>44</v>
      </c>
      <c r="D176" s="3"/>
      <c r="E176" s="3" t="s">
        <v>415</v>
      </c>
      <c r="F176" s="3" t="s">
        <v>440</v>
      </c>
      <c r="G176" s="25" t="s">
        <v>441</v>
      </c>
      <c r="H176" s="3">
        <v>117</v>
      </c>
      <c r="I176" s="3">
        <v>0</v>
      </c>
      <c r="J176" s="3" t="s">
        <v>16</v>
      </c>
      <c r="K176" s="8">
        <v>-117</v>
      </c>
      <c r="L176" s="3"/>
      <c r="M176" s="8">
        <v>-117</v>
      </c>
    </row>
    <row r="177" spans="1:13" x14ac:dyDescent="0.25">
      <c r="B177" s="2" t="s">
        <v>445</v>
      </c>
      <c r="C177" s="2" t="s">
        <v>44</v>
      </c>
      <c r="D177" s="2"/>
      <c r="E177" s="2" t="s">
        <v>444</v>
      </c>
      <c r="F177" s="2" t="s">
        <v>443</v>
      </c>
      <c r="G177" s="24" t="s">
        <v>446</v>
      </c>
      <c r="H177" s="2">
        <v>200</v>
      </c>
      <c r="I177" s="2">
        <v>380.18</v>
      </c>
      <c r="J177" s="2" t="s">
        <v>13</v>
      </c>
      <c r="K177" s="7">
        <v>180.18</v>
      </c>
      <c r="L177" s="3"/>
      <c r="M177" s="7">
        <v>180.18</v>
      </c>
    </row>
    <row r="178" spans="1:13" x14ac:dyDescent="0.25">
      <c r="B178" s="2" t="s">
        <v>450</v>
      </c>
      <c r="C178" s="2" t="s">
        <v>44</v>
      </c>
      <c r="D178" s="2"/>
      <c r="E178" s="2" t="s">
        <v>444</v>
      </c>
      <c r="F178" s="2" t="s">
        <v>447</v>
      </c>
      <c r="G178" s="24" t="s">
        <v>427</v>
      </c>
      <c r="H178" s="2">
        <v>50.5</v>
      </c>
      <c r="I178" s="2">
        <v>100.5</v>
      </c>
      <c r="J178" s="2" t="s">
        <v>13</v>
      </c>
      <c r="K178" s="7">
        <v>50</v>
      </c>
      <c r="L178" s="3"/>
      <c r="M178" s="7">
        <v>50</v>
      </c>
    </row>
    <row r="179" spans="1:13" x14ac:dyDescent="0.25">
      <c r="B179" s="2" t="s">
        <v>451</v>
      </c>
      <c r="C179" s="2" t="s">
        <v>44</v>
      </c>
      <c r="D179" s="2"/>
      <c r="E179" s="2" t="s">
        <v>444</v>
      </c>
      <c r="F179" s="2" t="s">
        <v>448</v>
      </c>
      <c r="G179" s="24" t="s">
        <v>449</v>
      </c>
      <c r="H179" s="2">
        <v>100</v>
      </c>
      <c r="I179" s="2">
        <v>150.51</v>
      </c>
      <c r="J179" s="2" t="s">
        <v>13</v>
      </c>
      <c r="K179" s="7">
        <v>50.51</v>
      </c>
      <c r="L179" s="3"/>
      <c r="M179" s="7">
        <v>50.51</v>
      </c>
    </row>
    <row r="180" spans="1:13" x14ac:dyDescent="0.25">
      <c r="B180" s="2" t="s">
        <v>452</v>
      </c>
      <c r="C180" s="2" t="s">
        <v>44</v>
      </c>
      <c r="D180" s="2"/>
      <c r="E180" s="2" t="s">
        <v>444</v>
      </c>
      <c r="F180" s="2" t="s">
        <v>454</v>
      </c>
      <c r="G180" s="24" t="s">
        <v>455</v>
      </c>
      <c r="H180" s="2">
        <v>200</v>
      </c>
      <c r="I180" s="2">
        <v>325</v>
      </c>
      <c r="J180" s="2" t="s">
        <v>13</v>
      </c>
      <c r="K180" s="7">
        <v>125</v>
      </c>
      <c r="L180" s="3"/>
      <c r="M180" s="7">
        <v>125</v>
      </c>
    </row>
    <row r="181" spans="1:13" x14ac:dyDescent="0.25">
      <c r="B181" s="3" t="s">
        <v>453</v>
      </c>
      <c r="C181" s="3" t="s">
        <v>44</v>
      </c>
      <c r="D181" s="3"/>
      <c r="E181" s="3" t="s">
        <v>444</v>
      </c>
      <c r="F181" s="3" t="s">
        <v>456</v>
      </c>
      <c r="G181" s="25" t="s">
        <v>368</v>
      </c>
      <c r="H181" s="3">
        <v>240</v>
      </c>
      <c r="I181" s="3">
        <v>0</v>
      </c>
      <c r="J181" s="3" t="s">
        <v>16</v>
      </c>
      <c r="K181" s="8">
        <v>-240</v>
      </c>
      <c r="L181" s="3"/>
      <c r="M181" s="8">
        <v>-240</v>
      </c>
    </row>
    <row r="182" spans="1:13" x14ac:dyDescent="0.25">
      <c r="B182" s="2" t="s">
        <v>458</v>
      </c>
      <c r="C182" s="2" t="s">
        <v>44</v>
      </c>
      <c r="D182" s="2"/>
      <c r="E182" s="2" t="s">
        <v>444</v>
      </c>
      <c r="F182" s="2" t="s">
        <v>457</v>
      </c>
      <c r="G182" s="24" t="s">
        <v>459</v>
      </c>
      <c r="H182" s="2">
        <v>100</v>
      </c>
      <c r="I182" s="2">
        <v>151.55000000000001</v>
      </c>
      <c r="J182" s="2" t="s">
        <v>13</v>
      </c>
      <c r="K182" s="7">
        <v>51.55</v>
      </c>
      <c r="L182" s="3"/>
      <c r="M182" s="7">
        <v>51.55</v>
      </c>
    </row>
    <row r="183" spans="1:13" x14ac:dyDescent="0.25">
      <c r="B183" s="3" t="s">
        <v>461</v>
      </c>
      <c r="C183" s="3" t="s">
        <v>44</v>
      </c>
      <c r="D183" s="3" t="s">
        <v>24</v>
      </c>
      <c r="E183" s="3" t="s">
        <v>444</v>
      </c>
      <c r="F183" s="3" t="s">
        <v>460</v>
      </c>
      <c r="G183" s="25" t="s">
        <v>463</v>
      </c>
      <c r="H183" s="3">
        <v>200</v>
      </c>
      <c r="I183" s="3">
        <v>0</v>
      </c>
      <c r="J183" s="3" t="s">
        <v>16</v>
      </c>
      <c r="K183" s="8">
        <v>-200</v>
      </c>
      <c r="L183" s="3"/>
      <c r="M183" s="8">
        <v>-200</v>
      </c>
    </row>
    <row r="184" spans="1:13" x14ac:dyDescent="0.25">
      <c r="B184" s="2" t="s">
        <v>462</v>
      </c>
      <c r="C184" s="2" t="s">
        <v>44</v>
      </c>
      <c r="D184" s="2" t="s">
        <v>24</v>
      </c>
      <c r="E184" s="2" t="s">
        <v>444</v>
      </c>
      <c r="F184" s="2" t="s">
        <v>464</v>
      </c>
      <c r="G184" s="24" t="s">
        <v>465</v>
      </c>
      <c r="H184" s="2">
        <v>500</v>
      </c>
      <c r="I184" s="2">
        <v>755.1</v>
      </c>
      <c r="J184" s="2" t="s">
        <v>13</v>
      </c>
      <c r="K184" s="7">
        <v>255.1</v>
      </c>
      <c r="L184" s="3"/>
      <c r="M184" s="7">
        <v>255.1</v>
      </c>
    </row>
    <row r="185" spans="1:13" x14ac:dyDescent="0.25">
      <c r="B185" s="2" t="s">
        <v>467</v>
      </c>
      <c r="C185" s="2" t="s">
        <v>44</v>
      </c>
      <c r="D185" s="2" t="s">
        <v>24</v>
      </c>
      <c r="E185" s="2" t="s">
        <v>444</v>
      </c>
      <c r="F185" s="2" t="s">
        <v>466</v>
      </c>
      <c r="G185" s="24" t="s">
        <v>393</v>
      </c>
      <c r="H185" s="2">
        <v>200</v>
      </c>
      <c r="I185" s="2">
        <v>304.17</v>
      </c>
      <c r="J185" s="2" t="s">
        <v>13</v>
      </c>
      <c r="K185" s="7">
        <v>104.17</v>
      </c>
      <c r="L185" s="3"/>
      <c r="M185" s="7">
        <v>104.17</v>
      </c>
    </row>
    <row r="186" spans="1:13" x14ac:dyDescent="0.25">
      <c r="B186" s="3" t="s">
        <v>471</v>
      </c>
      <c r="C186" s="3" t="s">
        <v>482</v>
      </c>
      <c r="D186" s="3" t="s">
        <v>24</v>
      </c>
      <c r="E186" s="3" t="s">
        <v>470</v>
      </c>
      <c r="F186" s="3" t="s">
        <v>469</v>
      </c>
      <c r="G186" s="25" t="s">
        <v>481</v>
      </c>
      <c r="H186" s="3">
        <f>250+2</f>
        <v>252</v>
      </c>
      <c r="I186" s="3">
        <v>0</v>
      </c>
      <c r="J186" s="3" t="s">
        <v>16</v>
      </c>
      <c r="K186" s="8">
        <v>-252</v>
      </c>
      <c r="L186" s="3"/>
      <c r="M186" s="8">
        <v>-250</v>
      </c>
    </row>
    <row r="187" spans="1:13" x14ac:dyDescent="0.25">
      <c r="A187" s="4"/>
      <c r="B187" s="4" t="s">
        <v>472</v>
      </c>
      <c r="C187" s="4" t="s">
        <v>44</v>
      </c>
      <c r="D187" s="4"/>
      <c r="E187" s="4" t="s">
        <v>470</v>
      </c>
      <c r="F187" s="4" t="s">
        <v>475</v>
      </c>
      <c r="G187" s="30" t="s">
        <v>476</v>
      </c>
      <c r="H187" s="4">
        <v>100</v>
      </c>
      <c r="I187" s="4">
        <v>100</v>
      </c>
      <c r="J187" s="4" t="s">
        <v>10</v>
      </c>
      <c r="K187" s="6">
        <v>0</v>
      </c>
      <c r="L187" s="4"/>
      <c r="M187" s="6">
        <v>0</v>
      </c>
    </row>
    <row r="188" spans="1:13" x14ac:dyDescent="0.25">
      <c r="B188" s="2" t="s">
        <v>473</v>
      </c>
      <c r="C188" s="2" t="s">
        <v>44</v>
      </c>
      <c r="D188" s="2" t="s">
        <v>24</v>
      </c>
      <c r="E188" s="2" t="s">
        <v>470</v>
      </c>
      <c r="F188" s="2" t="s">
        <v>477</v>
      </c>
      <c r="G188" s="24" t="s">
        <v>478</v>
      </c>
      <c r="H188" s="2">
        <v>330</v>
      </c>
      <c r="I188" s="2">
        <f>330+250</f>
        <v>580</v>
      </c>
      <c r="J188" s="2" t="s">
        <v>13</v>
      </c>
      <c r="K188" s="7">
        <v>250</v>
      </c>
      <c r="L188" s="3"/>
      <c r="M188" s="7">
        <v>250</v>
      </c>
    </row>
    <row r="189" spans="1:13" x14ac:dyDescent="0.25">
      <c r="B189" s="2" t="s">
        <v>474</v>
      </c>
      <c r="C189" s="2" t="s">
        <v>44</v>
      </c>
      <c r="D189" s="2" t="s">
        <v>24</v>
      </c>
      <c r="E189" s="2" t="s">
        <v>470</v>
      </c>
      <c r="F189" s="2" t="s">
        <v>479</v>
      </c>
      <c r="G189" s="24" t="s">
        <v>480</v>
      </c>
      <c r="H189" s="2">
        <v>100</v>
      </c>
      <c r="I189" s="2">
        <v>154.94999999999999</v>
      </c>
      <c r="J189" s="2" t="s">
        <v>13</v>
      </c>
      <c r="K189" s="7">
        <v>54.95</v>
      </c>
      <c r="L189" s="3"/>
      <c r="M189" s="7">
        <v>54.95</v>
      </c>
    </row>
    <row r="190" spans="1:13" x14ac:dyDescent="0.25">
      <c r="B190" s="2" t="s">
        <v>487</v>
      </c>
      <c r="C190" s="2" t="s">
        <v>44</v>
      </c>
      <c r="D190" s="2"/>
      <c r="E190" s="2" t="s">
        <v>497</v>
      </c>
      <c r="F190" s="2" t="s">
        <v>485</v>
      </c>
      <c r="G190" s="24" t="s">
        <v>320</v>
      </c>
      <c r="H190" s="2">
        <v>100</v>
      </c>
      <c r="I190" s="2">
        <v>150</v>
      </c>
      <c r="J190" s="2" t="s">
        <v>13</v>
      </c>
      <c r="K190" s="7">
        <v>50</v>
      </c>
      <c r="L190" s="3"/>
      <c r="M190" s="7">
        <v>50</v>
      </c>
    </row>
    <row r="191" spans="1:13" x14ac:dyDescent="0.25">
      <c r="B191" s="2" t="s">
        <v>488</v>
      </c>
      <c r="C191" s="2" t="s">
        <v>44</v>
      </c>
      <c r="D191" s="2"/>
      <c r="E191" s="2" t="s">
        <v>497</v>
      </c>
      <c r="F191" s="2" t="s">
        <v>484</v>
      </c>
      <c r="G191" s="24" t="s">
        <v>496</v>
      </c>
      <c r="H191" s="2">
        <v>56</v>
      </c>
      <c r="I191" s="2">
        <f>56+25</f>
        <v>81</v>
      </c>
      <c r="J191" s="2" t="s">
        <v>13</v>
      </c>
      <c r="K191" s="7">
        <v>25</v>
      </c>
      <c r="L191" s="3"/>
      <c r="M191" s="7">
        <v>25</v>
      </c>
    </row>
    <row r="192" spans="1:13" x14ac:dyDescent="0.25">
      <c r="B192" s="4" t="s">
        <v>489</v>
      </c>
      <c r="C192" s="2" t="s">
        <v>44</v>
      </c>
      <c r="D192" s="4" t="s">
        <v>24</v>
      </c>
      <c r="E192" s="4" t="s">
        <v>497</v>
      </c>
      <c r="F192" s="4" t="s">
        <v>486</v>
      </c>
      <c r="G192" s="30" t="s">
        <v>495</v>
      </c>
      <c r="H192" s="4">
        <v>86</v>
      </c>
      <c r="I192" s="4">
        <v>86</v>
      </c>
      <c r="J192" s="4" t="s">
        <v>10</v>
      </c>
      <c r="K192" s="6">
        <v>0</v>
      </c>
      <c r="L192" s="4"/>
      <c r="M192" s="6">
        <v>0</v>
      </c>
    </row>
    <row r="193" spans="1:13" x14ac:dyDescent="0.25">
      <c r="B193" s="2" t="s">
        <v>490</v>
      </c>
      <c r="C193" s="2" t="s">
        <v>44</v>
      </c>
      <c r="D193" s="2"/>
      <c r="E193" s="2" t="s">
        <v>497</v>
      </c>
      <c r="F193" s="2" t="s">
        <v>483</v>
      </c>
      <c r="G193" s="24" t="s">
        <v>494</v>
      </c>
      <c r="H193" s="2">
        <v>100</v>
      </c>
      <c r="I193" s="2">
        <v>163.69</v>
      </c>
      <c r="J193" s="2" t="s">
        <v>13</v>
      </c>
      <c r="K193" s="7">
        <v>63.69</v>
      </c>
      <c r="L193" s="3"/>
      <c r="M193" s="7">
        <v>63.69</v>
      </c>
    </row>
    <row r="194" spans="1:13" x14ac:dyDescent="0.25">
      <c r="A194" s="3"/>
      <c r="B194" s="3" t="s">
        <v>491</v>
      </c>
      <c r="C194" s="2" t="s">
        <v>44</v>
      </c>
      <c r="D194" s="3"/>
      <c r="E194" s="3" t="s">
        <v>497</v>
      </c>
      <c r="F194" s="3" t="s">
        <v>499</v>
      </c>
      <c r="G194" s="25" t="s">
        <v>403</v>
      </c>
      <c r="H194" s="3">
        <v>139</v>
      </c>
      <c r="I194" s="3">
        <v>0</v>
      </c>
      <c r="J194" s="3" t="s">
        <v>16</v>
      </c>
      <c r="K194" s="8">
        <v>-139</v>
      </c>
      <c r="L194" s="3"/>
      <c r="M194" s="8">
        <v>-139</v>
      </c>
    </row>
    <row r="195" spans="1:13" x14ac:dyDescent="0.25">
      <c r="B195" s="2" t="s">
        <v>492</v>
      </c>
      <c r="C195" s="2" t="s">
        <v>44</v>
      </c>
      <c r="D195" s="2" t="s">
        <v>24</v>
      </c>
      <c r="E195" s="2" t="s">
        <v>497</v>
      </c>
      <c r="F195" s="2" t="s">
        <v>500</v>
      </c>
      <c r="G195">
        <v>104</v>
      </c>
      <c r="H195" s="2">
        <v>100</v>
      </c>
      <c r="I195" s="2">
        <v>204</v>
      </c>
      <c r="J195" s="2" t="s">
        <v>13</v>
      </c>
      <c r="K195" s="7">
        <v>104</v>
      </c>
      <c r="L195" s="3"/>
      <c r="M195" s="7">
        <v>104</v>
      </c>
    </row>
    <row r="196" spans="1:13" x14ac:dyDescent="0.25">
      <c r="B196" s="2" t="s">
        <v>493</v>
      </c>
      <c r="C196" s="2" t="s">
        <v>44</v>
      </c>
      <c r="D196" s="2"/>
      <c r="E196" s="2" t="s">
        <v>498</v>
      </c>
      <c r="F196" s="2" t="s">
        <v>501</v>
      </c>
      <c r="G196" s="24" t="s">
        <v>377</v>
      </c>
      <c r="H196" s="2">
        <v>152</v>
      </c>
      <c r="I196" s="2">
        <v>252</v>
      </c>
      <c r="J196" s="2" t="s">
        <v>13</v>
      </c>
      <c r="K196" s="7">
        <v>100</v>
      </c>
      <c r="L196" s="3"/>
      <c r="M196" s="7">
        <v>100</v>
      </c>
    </row>
    <row r="197" spans="1:13" x14ac:dyDescent="0.25">
      <c r="B197" s="2" t="s">
        <v>503</v>
      </c>
      <c r="C197" s="2" t="s">
        <v>44</v>
      </c>
      <c r="D197" s="2"/>
      <c r="E197" s="2" t="s">
        <v>498</v>
      </c>
      <c r="F197" s="2" t="s">
        <v>502</v>
      </c>
      <c r="G197" s="24" t="s">
        <v>455</v>
      </c>
      <c r="H197" s="2">
        <v>200</v>
      </c>
      <c r="I197" s="2">
        <v>325</v>
      </c>
      <c r="J197" s="2" t="s">
        <v>13</v>
      </c>
      <c r="K197" s="7">
        <v>125</v>
      </c>
      <c r="L197" s="3"/>
      <c r="M197" s="7">
        <v>125</v>
      </c>
    </row>
    <row r="198" spans="1:13" x14ac:dyDescent="0.25">
      <c r="B198" s="4" t="s">
        <v>504</v>
      </c>
      <c r="C198" s="2" t="s">
        <v>44</v>
      </c>
      <c r="D198" s="4"/>
      <c r="E198" s="4" t="s">
        <v>498</v>
      </c>
      <c r="F198" s="4" t="s">
        <v>507</v>
      </c>
      <c r="G198" s="30" t="s">
        <v>508</v>
      </c>
      <c r="H198" s="4">
        <v>50</v>
      </c>
      <c r="I198" s="4">
        <v>50</v>
      </c>
      <c r="J198" s="4" t="s">
        <v>10</v>
      </c>
      <c r="K198" s="6">
        <v>0</v>
      </c>
      <c r="L198" s="4"/>
      <c r="M198" s="6">
        <v>0</v>
      </c>
    </row>
    <row r="199" spans="1:13" x14ac:dyDescent="0.25">
      <c r="B199" s="2" t="s">
        <v>505</v>
      </c>
      <c r="C199" s="2" t="s">
        <v>44</v>
      </c>
      <c r="D199" s="2"/>
      <c r="E199" s="2" t="s">
        <v>498</v>
      </c>
      <c r="F199" s="2" t="s">
        <v>509</v>
      </c>
      <c r="G199" s="24" t="s">
        <v>463</v>
      </c>
      <c r="H199" s="2">
        <v>108</v>
      </c>
      <c r="I199" s="2">
        <v>208</v>
      </c>
      <c r="J199" s="2" t="s">
        <v>13</v>
      </c>
      <c r="K199" s="7">
        <v>100</v>
      </c>
      <c r="L199" s="3"/>
      <c r="M199" s="7">
        <v>100</v>
      </c>
    </row>
    <row r="200" spans="1:13" x14ac:dyDescent="0.25">
      <c r="B200" s="3" t="s">
        <v>506</v>
      </c>
      <c r="C200" s="2" t="s">
        <v>44</v>
      </c>
      <c r="D200" s="3"/>
      <c r="E200" s="3" t="s">
        <v>498</v>
      </c>
      <c r="F200" s="3" t="s">
        <v>511</v>
      </c>
      <c r="G200" s="25" t="s">
        <v>512</v>
      </c>
      <c r="H200" s="3">
        <v>127</v>
      </c>
      <c r="I200" s="3">
        <v>0</v>
      </c>
      <c r="J200" s="3" t="s">
        <v>16</v>
      </c>
      <c r="K200" s="8">
        <v>-127</v>
      </c>
      <c r="L200" s="3"/>
      <c r="M200" s="8">
        <v>-127</v>
      </c>
    </row>
    <row r="201" spans="1:13" x14ac:dyDescent="0.25">
      <c r="B201" s="4" t="s">
        <v>510</v>
      </c>
      <c r="C201" s="2" t="s">
        <v>44</v>
      </c>
      <c r="D201" s="4" t="s">
        <v>514</v>
      </c>
      <c r="E201" s="4" t="s">
        <v>498</v>
      </c>
      <c r="F201" s="4" t="s">
        <v>513</v>
      </c>
      <c r="G201" s="30" t="s">
        <v>515</v>
      </c>
      <c r="H201" s="4">
        <f>59+130</f>
        <v>189</v>
      </c>
      <c r="I201" s="4">
        <f>59+130</f>
        <v>189</v>
      </c>
      <c r="J201" s="4" t="s">
        <v>10</v>
      </c>
      <c r="K201" s="6">
        <v>0</v>
      </c>
      <c r="L201" s="3"/>
      <c r="M201" s="6">
        <v>0</v>
      </c>
    </row>
    <row r="202" spans="1:13" x14ac:dyDescent="0.25">
      <c r="B202" s="4" t="s">
        <v>517</v>
      </c>
      <c r="C202" s="2" t="s">
        <v>44</v>
      </c>
      <c r="D202" s="4" t="s">
        <v>24</v>
      </c>
      <c r="E202" s="4" t="s">
        <v>498</v>
      </c>
      <c r="F202" s="4" t="s">
        <v>516</v>
      </c>
      <c r="G202" s="30" t="s">
        <v>465</v>
      </c>
      <c r="H202" s="4">
        <v>200</v>
      </c>
      <c r="I202" s="4">
        <v>200</v>
      </c>
      <c r="J202" s="4" t="s">
        <v>10</v>
      </c>
      <c r="K202" s="6">
        <v>0</v>
      </c>
      <c r="L202" s="3"/>
      <c r="M202" s="6">
        <v>0</v>
      </c>
    </row>
    <row r="203" spans="1:13" x14ac:dyDescent="0.25">
      <c r="B203" s="2" t="s">
        <v>518</v>
      </c>
      <c r="C203" s="2" t="s">
        <v>44</v>
      </c>
      <c r="D203" s="2" t="s">
        <v>24</v>
      </c>
      <c r="E203" s="2" t="s">
        <v>498</v>
      </c>
      <c r="F203" s="2" t="s">
        <v>519</v>
      </c>
      <c r="G203" s="24" t="s">
        <v>520</v>
      </c>
      <c r="H203" s="2">
        <f>100+100</f>
        <v>200</v>
      </c>
      <c r="I203" s="2">
        <f>200+35.97+35.97</f>
        <v>271.94</v>
      </c>
      <c r="J203" s="2" t="s">
        <v>13</v>
      </c>
      <c r="K203" s="7">
        <f>35.97*2</f>
        <v>71.94</v>
      </c>
      <c r="L203" s="3"/>
      <c r="M203" s="7">
        <f>35.97*2</f>
        <v>71.94</v>
      </c>
    </row>
    <row r="204" spans="1:13" x14ac:dyDescent="0.25">
      <c r="B204" s="4" t="s">
        <v>524</v>
      </c>
      <c r="C204" s="4" t="s">
        <v>44</v>
      </c>
      <c r="D204" s="4" t="s">
        <v>24</v>
      </c>
      <c r="E204" s="4" t="s">
        <v>498</v>
      </c>
      <c r="F204" s="4" t="s">
        <v>527</v>
      </c>
      <c r="G204" s="30" t="s">
        <v>528</v>
      </c>
      <c r="H204" s="4">
        <v>200</v>
      </c>
      <c r="I204" s="4">
        <v>200</v>
      </c>
      <c r="J204" s="4" t="s">
        <v>10</v>
      </c>
      <c r="K204" s="6">
        <v>0</v>
      </c>
      <c r="L204" s="4"/>
      <c r="M204" s="6">
        <v>0</v>
      </c>
    </row>
    <row r="205" spans="1:13" x14ac:dyDescent="0.25">
      <c r="B205" s="3" t="s">
        <v>525</v>
      </c>
      <c r="C205" s="2" t="s">
        <v>44</v>
      </c>
      <c r="D205" s="3"/>
      <c r="E205" s="3" t="s">
        <v>523</v>
      </c>
      <c r="F205" s="3" t="s">
        <v>537</v>
      </c>
      <c r="G205" s="25" t="s">
        <v>538</v>
      </c>
      <c r="H205" s="3">
        <v>220</v>
      </c>
      <c r="I205" s="3">
        <v>0</v>
      </c>
      <c r="J205" s="3" t="s">
        <v>16</v>
      </c>
      <c r="K205" s="8">
        <v>-220</v>
      </c>
      <c r="L205" s="3"/>
      <c r="M205" s="8">
        <v>-220</v>
      </c>
    </row>
    <row r="206" spans="1:13" x14ac:dyDescent="0.25">
      <c r="B206" s="2" t="s">
        <v>526</v>
      </c>
      <c r="C206" s="2" t="s">
        <v>44</v>
      </c>
      <c r="D206" s="2"/>
      <c r="E206" s="2" t="s">
        <v>523</v>
      </c>
      <c r="F206" s="2" t="s">
        <v>521</v>
      </c>
      <c r="G206" s="24" t="s">
        <v>522</v>
      </c>
      <c r="H206" s="2">
        <v>115</v>
      </c>
      <c r="I206" s="2">
        <v>215</v>
      </c>
      <c r="J206" s="2" t="s">
        <v>13</v>
      </c>
      <c r="K206" s="7">
        <v>100</v>
      </c>
      <c r="L206" s="3"/>
      <c r="M206" s="7">
        <v>100</v>
      </c>
    </row>
    <row r="207" spans="1:13" x14ac:dyDescent="0.25">
      <c r="B207" s="2" t="s">
        <v>529</v>
      </c>
      <c r="C207" s="2" t="s">
        <v>44</v>
      </c>
      <c r="D207" s="2"/>
      <c r="E207" s="2" t="s">
        <v>523</v>
      </c>
      <c r="F207" s="2" t="s">
        <v>534</v>
      </c>
      <c r="G207" s="24" t="s">
        <v>366</v>
      </c>
      <c r="H207" s="2">
        <v>200</v>
      </c>
      <c r="I207" s="2">
        <v>315.61</v>
      </c>
      <c r="J207" s="2" t="s">
        <v>13</v>
      </c>
      <c r="K207" s="7">
        <v>115.61</v>
      </c>
      <c r="L207" s="3"/>
      <c r="M207" s="7">
        <v>115.61</v>
      </c>
    </row>
    <row r="208" spans="1:13" x14ac:dyDescent="0.25">
      <c r="B208" s="4" t="s">
        <v>530</v>
      </c>
      <c r="C208" s="2" t="s">
        <v>44</v>
      </c>
      <c r="D208" s="4"/>
      <c r="E208" s="4" t="s">
        <v>523</v>
      </c>
      <c r="F208" s="4" t="s">
        <v>535</v>
      </c>
      <c r="G208" s="30" t="s">
        <v>536</v>
      </c>
      <c r="H208" s="4">
        <v>100</v>
      </c>
      <c r="I208" s="4">
        <v>100</v>
      </c>
      <c r="J208" s="4" t="s">
        <v>10</v>
      </c>
      <c r="K208" s="6">
        <v>0</v>
      </c>
      <c r="L208" s="4"/>
      <c r="M208" s="6">
        <v>0</v>
      </c>
    </row>
    <row r="209" spans="1:13" x14ac:dyDescent="0.25">
      <c r="B209" s="2" t="s">
        <v>531</v>
      </c>
      <c r="C209" s="2" t="s">
        <v>44</v>
      </c>
      <c r="E209" s="3" t="s">
        <v>523</v>
      </c>
      <c r="F209" s="3" t="s">
        <v>532</v>
      </c>
      <c r="G209" s="25" t="s">
        <v>533</v>
      </c>
      <c r="H209" s="3">
        <v>143</v>
      </c>
      <c r="I209" s="3">
        <v>0</v>
      </c>
      <c r="J209" s="3" t="s">
        <v>16</v>
      </c>
      <c r="K209" s="8">
        <v>-143</v>
      </c>
      <c r="L209" s="3"/>
      <c r="M209" s="8">
        <v>-143</v>
      </c>
    </row>
    <row r="210" spans="1:13" x14ac:dyDescent="0.25">
      <c r="B210" s="2" t="s">
        <v>540</v>
      </c>
      <c r="C210" s="2" t="s">
        <v>44</v>
      </c>
      <c r="D210" s="2"/>
      <c r="E210" s="2" t="s">
        <v>523</v>
      </c>
      <c r="F210" s="2" t="s">
        <v>539</v>
      </c>
      <c r="G210" s="24" t="s">
        <v>533</v>
      </c>
      <c r="H210" s="2">
        <v>100</v>
      </c>
      <c r="I210" s="2">
        <v>169.93</v>
      </c>
      <c r="J210" s="2" t="s">
        <v>13</v>
      </c>
      <c r="K210" s="7">
        <v>69.930000000000007</v>
      </c>
      <c r="L210" s="2"/>
      <c r="M210" s="7">
        <v>69.930000000000007</v>
      </c>
    </row>
    <row r="211" spans="1:13" x14ac:dyDescent="0.25">
      <c r="B211" s="3" t="s">
        <v>541</v>
      </c>
      <c r="C211" s="2" t="s">
        <v>44</v>
      </c>
      <c r="D211" s="3" t="s">
        <v>24</v>
      </c>
      <c r="E211" s="3" t="s">
        <v>523</v>
      </c>
      <c r="F211" s="3" t="s">
        <v>543</v>
      </c>
      <c r="G211" s="3">
        <v>-159</v>
      </c>
      <c r="H211" s="3">
        <v>159</v>
      </c>
      <c r="I211" s="3">
        <v>0</v>
      </c>
      <c r="J211" s="3" t="s">
        <v>16</v>
      </c>
      <c r="K211" s="37">
        <v>-159</v>
      </c>
      <c r="L211" s="3"/>
      <c r="M211" s="37">
        <v>-159</v>
      </c>
    </row>
    <row r="212" spans="1:13" x14ac:dyDescent="0.25">
      <c r="B212" s="3" t="s">
        <v>542</v>
      </c>
      <c r="C212" s="2" t="s">
        <v>44</v>
      </c>
      <c r="D212" s="3" t="s">
        <v>24</v>
      </c>
      <c r="E212" s="3" t="s">
        <v>523</v>
      </c>
      <c r="F212" s="3" t="s">
        <v>544</v>
      </c>
      <c r="G212" s="3">
        <v>-162</v>
      </c>
      <c r="H212" s="3">
        <v>200</v>
      </c>
      <c r="I212" s="3">
        <v>0</v>
      </c>
      <c r="J212" s="3" t="s">
        <v>16</v>
      </c>
      <c r="K212" s="37">
        <v>-200</v>
      </c>
      <c r="L212" s="3"/>
      <c r="M212" s="37">
        <v>-200</v>
      </c>
    </row>
    <row r="213" spans="1:13" x14ac:dyDescent="0.25">
      <c r="B213" s="2" t="s">
        <v>546</v>
      </c>
      <c r="C213" s="2" t="s">
        <v>44</v>
      </c>
      <c r="D213" s="2" t="s">
        <v>24</v>
      </c>
      <c r="E213" s="2" t="s">
        <v>523</v>
      </c>
      <c r="F213" s="2" t="s">
        <v>545</v>
      </c>
      <c r="G213" s="24" t="s">
        <v>432</v>
      </c>
      <c r="H213" s="2">
        <v>248</v>
      </c>
      <c r="I213" s="2">
        <v>448</v>
      </c>
      <c r="J213" s="2" t="s">
        <v>13</v>
      </c>
      <c r="K213" s="7">
        <v>200</v>
      </c>
      <c r="L213" s="2"/>
      <c r="M213" s="7">
        <v>200</v>
      </c>
    </row>
    <row r="214" spans="1:13" x14ac:dyDescent="0.25">
      <c r="B214" s="2" t="s">
        <v>551</v>
      </c>
      <c r="C214" s="2" t="s">
        <v>44</v>
      </c>
      <c r="D214" s="2"/>
      <c r="E214" s="2" t="s">
        <v>523</v>
      </c>
      <c r="F214" s="2" t="s">
        <v>547</v>
      </c>
      <c r="G214" s="24" t="s">
        <v>548</v>
      </c>
      <c r="H214" s="2">
        <v>500</v>
      </c>
      <c r="I214" s="2">
        <v>751.26</v>
      </c>
      <c r="J214" s="2" t="s">
        <v>13</v>
      </c>
      <c r="K214" s="7">
        <v>251.26</v>
      </c>
      <c r="L214" s="2"/>
      <c r="M214" s="7">
        <v>251.26</v>
      </c>
    </row>
    <row r="215" spans="1:13" x14ac:dyDescent="0.25">
      <c r="B215" s="2" t="s">
        <v>552</v>
      </c>
      <c r="C215" s="2" t="s">
        <v>44</v>
      </c>
      <c r="D215" s="2"/>
      <c r="E215" s="2" t="s">
        <v>523</v>
      </c>
      <c r="F215" s="2" t="s">
        <v>549</v>
      </c>
      <c r="G215" s="24" t="s">
        <v>550</v>
      </c>
      <c r="H215" s="2">
        <v>100</v>
      </c>
      <c r="I215" s="2">
        <v>172.99</v>
      </c>
      <c r="J215" s="2" t="s">
        <v>13</v>
      </c>
      <c r="K215" s="7">
        <v>72.989999999999995</v>
      </c>
      <c r="L215" s="2"/>
      <c r="M215" s="7">
        <v>72.989999999999995</v>
      </c>
    </row>
    <row r="216" spans="1:13" x14ac:dyDescent="0.25">
      <c r="B216" s="2" t="s">
        <v>556</v>
      </c>
      <c r="C216" s="2" t="s">
        <v>44</v>
      </c>
      <c r="D216" s="2"/>
      <c r="E216" s="2" t="s">
        <v>554</v>
      </c>
      <c r="F216" s="2" t="s">
        <v>555</v>
      </c>
      <c r="G216" s="24" t="s">
        <v>533</v>
      </c>
      <c r="H216" s="2">
        <v>100</v>
      </c>
      <c r="I216" s="2">
        <v>169.93</v>
      </c>
      <c r="J216" s="2" t="s">
        <v>13</v>
      </c>
      <c r="K216" s="7">
        <v>69.930000000000007</v>
      </c>
      <c r="L216" s="2"/>
      <c r="M216" s="7">
        <v>69.930000000000007</v>
      </c>
    </row>
    <row r="217" spans="1:13" x14ac:dyDescent="0.25">
      <c r="B217" s="2" t="s">
        <v>557</v>
      </c>
      <c r="C217" s="2" t="s">
        <v>44</v>
      </c>
      <c r="D217" s="2"/>
      <c r="E217" s="2" t="s">
        <v>554</v>
      </c>
      <c r="F217" s="2" t="s">
        <v>553</v>
      </c>
      <c r="G217" s="24" t="s">
        <v>495</v>
      </c>
      <c r="H217" s="2">
        <v>100</v>
      </c>
      <c r="I217" s="2">
        <v>158.13999999999999</v>
      </c>
      <c r="J217" s="2" t="s">
        <v>13</v>
      </c>
      <c r="K217" s="7">
        <v>58.14</v>
      </c>
      <c r="L217" s="2"/>
      <c r="M217" s="7">
        <v>58.14</v>
      </c>
    </row>
    <row r="218" spans="1:13" x14ac:dyDescent="0.25">
      <c r="B218" s="2" t="s">
        <v>562</v>
      </c>
      <c r="C218" s="2" t="s">
        <v>44</v>
      </c>
      <c r="D218" s="2"/>
      <c r="E218" s="2" t="s">
        <v>561</v>
      </c>
      <c r="F218" s="2" t="s">
        <v>563</v>
      </c>
      <c r="G218" s="24" t="s">
        <v>446</v>
      </c>
      <c r="H218" s="2">
        <v>500</v>
      </c>
      <c r="I218" s="2">
        <v>950.45</v>
      </c>
      <c r="J218" s="2" t="s">
        <v>13</v>
      </c>
      <c r="K218" s="7">
        <v>450.45</v>
      </c>
      <c r="L218" s="2"/>
      <c r="M218" s="7">
        <v>450.45</v>
      </c>
    </row>
    <row r="219" spans="1:13" x14ac:dyDescent="0.25">
      <c r="B219" s="3" t="s">
        <v>567</v>
      </c>
      <c r="C219" s="3" t="s">
        <v>44</v>
      </c>
      <c r="D219" s="3" t="s">
        <v>24</v>
      </c>
      <c r="E219" s="3" t="s">
        <v>561</v>
      </c>
      <c r="F219" s="3" t="s">
        <v>564</v>
      </c>
      <c r="G219" s="25" t="s">
        <v>572</v>
      </c>
      <c r="H219" s="3">
        <v>450</v>
      </c>
      <c r="I219" s="3">
        <v>0</v>
      </c>
      <c r="J219" s="3" t="s">
        <v>16</v>
      </c>
      <c r="K219" s="8">
        <v>-450</v>
      </c>
      <c r="L219" s="3"/>
      <c r="M219" s="8">
        <v>-450</v>
      </c>
    </row>
    <row r="220" spans="1:13" x14ac:dyDescent="0.25">
      <c r="B220" s="4" t="s">
        <v>568</v>
      </c>
      <c r="C220" s="4" t="s">
        <v>44</v>
      </c>
      <c r="D220" s="4" t="s">
        <v>24</v>
      </c>
      <c r="E220" s="4" t="s">
        <v>561</v>
      </c>
      <c r="F220" s="4" t="s">
        <v>563</v>
      </c>
      <c r="G220" s="30" t="s">
        <v>368</v>
      </c>
      <c r="H220" s="4">
        <v>500</v>
      </c>
      <c r="I220" s="4">
        <v>500</v>
      </c>
      <c r="J220" s="4" t="s">
        <v>10</v>
      </c>
      <c r="K220" s="6">
        <v>0</v>
      </c>
      <c r="L220" s="4"/>
      <c r="M220" s="6">
        <v>0</v>
      </c>
    </row>
    <row r="221" spans="1:13" x14ac:dyDescent="0.25">
      <c r="B221" s="3" t="s">
        <v>569</v>
      </c>
      <c r="C221" s="3" t="s">
        <v>44</v>
      </c>
      <c r="D221" s="3"/>
      <c r="E221" s="3" t="s">
        <v>571</v>
      </c>
      <c r="F221" s="3" t="s">
        <v>565</v>
      </c>
      <c r="G221" s="25" t="s">
        <v>566</v>
      </c>
      <c r="H221" s="3">
        <v>450</v>
      </c>
      <c r="I221" s="3">
        <v>0</v>
      </c>
      <c r="J221" s="3" t="s">
        <v>16</v>
      </c>
      <c r="K221" s="8">
        <v>-450</v>
      </c>
      <c r="L221" s="3"/>
      <c r="M221" s="8">
        <v>-450</v>
      </c>
    </row>
    <row r="222" spans="1:13" x14ac:dyDescent="0.25">
      <c r="B222" s="3" t="s">
        <v>570</v>
      </c>
      <c r="C222" s="3" t="s">
        <v>44</v>
      </c>
      <c r="D222" s="3"/>
      <c r="E222" s="3" t="s">
        <v>571</v>
      </c>
      <c r="F222" s="3" t="s">
        <v>573</v>
      </c>
      <c r="G222" s="25" t="s">
        <v>574</v>
      </c>
      <c r="H222" s="3">
        <f>300+200</f>
        <v>500</v>
      </c>
      <c r="I222" s="3">
        <v>0</v>
      </c>
      <c r="J222" s="3" t="s">
        <v>16</v>
      </c>
      <c r="K222" s="8">
        <v>-500</v>
      </c>
      <c r="L222" s="3"/>
      <c r="M222" s="8">
        <v>-500</v>
      </c>
    </row>
    <row r="223" spans="1:13" x14ac:dyDescent="0.25">
      <c r="B223" s="3" t="s">
        <v>577</v>
      </c>
      <c r="C223" s="3" t="s">
        <v>44</v>
      </c>
      <c r="D223" s="3"/>
      <c r="E223" s="3" t="s">
        <v>571</v>
      </c>
      <c r="F223" s="3" t="s">
        <v>575</v>
      </c>
      <c r="G223" s="25" t="s">
        <v>576</v>
      </c>
      <c r="H223" s="3">
        <v>101</v>
      </c>
      <c r="I223" s="3">
        <v>0</v>
      </c>
      <c r="J223" s="3" t="s">
        <v>16</v>
      </c>
      <c r="K223" s="8">
        <v>-101</v>
      </c>
      <c r="L223" s="3"/>
      <c r="M223" s="8">
        <v>-101</v>
      </c>
    </row>
    <row r="224" spans="1:13" x14ac:dyDescent="0.25">
      <c r="A224" s="4"/>
      <c r="B224" s="4" t="s">
        <v>578</v>
      </c>
      <c r="C224" s="4" t="s">
        <v>44</v>
      </c>
      <c r="D224" s="4" t="s">
        <v>24</v>
      </c>
      <c r="E224" s="4" t="s">
        <v>571</v>
      </c>
      <c r="F224" s="4" t="s">
        <v>582</v>
      </c>
      <c r="G224" s="30" t="s">
        <v>583</v>
      </c>
      <c r="H224" s="4">
        <v>1000</v>
      </c>
      <c r="I224" s="4">
        <v>1000</v>
      </c>
      <c r="J224" s="4" t="s">
        <v>10</v>
      </c>
      <c r="K224" s="6">
        <v>0</v>
      </c>
      <c r="L224" s="4"/>
      <c r="M224" s="6">
        <v>0</v>
      </c>
    </row>
    <row r="225" spans="1:13" x14ac:dyDescent="0.25">
      <c r="B225" s="2" t="s">
        <v>579</v>
      </c>
      <c r="C225" s="2" t="s">
        <v>44</v>
      </c>
      <c r="D225" s="2" t="s">
        <v>24</v>
      </c>
      <c r="E225" s="2" t="s">
        <v>586</v>
      </c>
      <c r="F225" s="2" t="s">
        <v>584</v>
      </c>
      <c r="G225" s="24" t="s">
        <v>585</v>
      </c>
      <c r="H225" s="2">
        <v>500</v>
      </c>
      <c r="I225" s="2">
        <v>909.84</v>
      </c>
      <c r="J225" s="2" t="s">
        <v>13</v>
      </c>
      <c r="K225" s="7">
        <v>409.84</v>
      </c>
      <c r="L225" s="2"/>
      <c r="M225" s="7">
        <v>409.84</v>
      </c>
    </row>
    <row r="226" spans="1:13" x14ac:dyDescent="0.25">
      <c r="B226" s="3" t="s">
        <v>580</v>
      </c>
      <c r="C226" s="3" t="s">
        <v>44</v>
      </c>
      <c r="D226" s="3" t="s">
        <v>24</v>
      </c>
      <c r="E226" s="3" t="s">
        <v>586</v>
      </c>
      <c r="F226" s="3" t="s">
        <v>587</v>
      </c>
      <c r="G226" s="25" t="s">
        <v>588</v>
      </c>
      <c r="H226" s="3">
        <f>123+127</f>
        <v>250</v>
      </c>
      <c r="I226" s="3">
        <v>0</v>
      </c>
      <c r="J226" s="3" t="s">
        <v>16</v>
      </c>
      <c r="K226" s="8">
        <v>-250</v>
      </c>
      <c r="L226" s="3"/>
      <c r="M226" s="8">
        <v>-250</v>
      </c>
    </row>
    <row r="227" spans="1:13" x14ac:dyDescent="0.25">
      <c r="B227" s="3" t="s">
        <v>581</v>
      </c>
      <c r="C227" s="3" t="s">
        <v>44</v>
      </c>
      <c r="D227" s="3"/>
      <c r="E227" s="3" t="s">
        <v>586</v>
      </c>
      <c r="F227" s="3" t="s">
        <v>589</v>
      </c>
      <c r="G227" s="25" t="s">
        <v>590</v>
      </c>
      <c r="H227" s="3">
        <v>200</v>
      </c>
      <c r="I227" s="3">
        <v>0</v>
      </c>
      <c r="J227" s="3" t="s">
        <v>16</v>
      </c>
      <c r="K227" s="8">
        <v>-200</v>
      </c>
      <c r="L227" s="3"/>
      <c r="M227" s="8">
        <v>-200</v>
      </c>
    </row>
    <row r="228" spans="1:13" x14ac:dyDescent="0.25">
      <c r="B228" s="2" t="s">
        <v>592</v>
      </c>
      <c r="C228" s="2" t="s">
        <v>44</v>
      </c>
      <c r="D228" s="2"/>
      <c r="E228" s="2" t="s">
        <v>586</v>
      </c>
      <c r="F228" s="2" t="s">
        <v>591</v>
      </c>
      <c r="G228" s="24" t="s">
        <v>585</v>
      </c>
      <c r="H228" s="2">
        <v>500</v>
      </c>
      <c r="I228" s="2">
        <v>706.61</v>
      </c>
      <c r="J228" s="2" t="s">
        <v>13</v>
      </c>
      <c r="K228" s="7">
        <v>206.61</v>
      </c>
      <c r="L228" s="2"/>
      <c r="M228" s="7">
        <v>206.61</v>
      </c>
    </row>
    <row r="229" spans="1:13" x14ac:dyDescent="0.25">
      <c r="B229" s="2" t="s">
        <v>593</v>
      </c>
      <c r="C229" s="2" t="s">
        <v>44</v>
      </c>
      <c r="D229" s="2"/>
      <c r="E229" s="2" t="s">
        <v>599</v>
      </c>
      <c r="F229" s="2" t="s">
        <v>598</v>
      </c>
      <c r="G229" s="24" t="s">
        <v>600</v>
      </c>
      <c r="H229" s="2">
        <v>116</v>
      </c>
      <c r="I229" s="2">
        <v>216</v>
      </c>
      <c r="J229" s="2" t="s">
        <v>13</v>
      </c>
      <c r="K229" s="7">
        <v>100</v>
      </c>
      <c r="L229" s="3"/>
      <c r="M229" s="7">
        <v>100</v>
      </c>
    </row>
    <row r="230" spans="1:13" x14ac:dyDescent="0.25">
      <c r="B230" s="2" t="s">
        <v>594</v>
      </c>
      <c r="C230" s="2" t="s">
        <v>44</v>
      </c>
      <c r="D230" s="2"/>
      <c r="E230" s="2" t="s">
        <v>599</v>
      </c>
      <c r="F230" s="2" t="s">
        <v>601</v>
      </c>
      <c r="G230" s="24" t="s">
        <v>602</v>
      </c>
      <c r="H230" s="2">
        <v>100</v>
      </c>
      <c r="I230" s="2">
        <v>169.44</v>
      </c>
      <c r="J230" s="2" t="s">
        <v>13</v>
      </c>
      <c r="K230" s="7">
        <v>69.44</v>
      </c>
      <c r="L230" s="3"/>
      <c r="M230" s="7">
        <v>69.44</v>
      </c>
    </row>
    <row r="231" spans="1:13" x14ac:dyDescent="0.25">
      <c r="A231" s="2"/>
      <c r="B231" s="2" t="s">
        <v>595</v>
      </c>
      <c r="C231" s="2" t="s">
        <v>44</v>
      </c>
      <c r="D231" s="2"/>
      <c r="E231" s="2" t="s">
        <v>599</v>
      </c>
      <c r="F231" s="2" t="s">
        <v>603</v>
      </c>
      <c r="G231" s="24" t="s">
        <v>377</v>
      </c>
      <c r="H231" s="2">
        <v>100</v>
      </c>
      <c r="I231" s="2">
        <v>165.79</v>
      </c>
      <c r="J231" s="2" t="s">
        <v>13</v>
      </c>
      <c r="K231" s="7">
        <v>65.790000000000006</v>
      </c>
      <c r="L231" s="2"/>
      <c r="M231" s="7">
        <v>65.790000000000006</v>
      </c>
    </row>
    <row r="232" spans="1:13" x14ac:dyDescent="0.25">
      <c r="A232" s="2"/>
      <c r="B232" s="4" t="s">
        <v>596</v>
      </c>
      <c r="C232" s="4" t="s">
        <v>44</v>
      </c>
      <c r="D232" s="4" t="s">
        <v>24</v>
      </c>
      <c r="E232" s="4" t="s">
        <v>599</v>
      </c>
      <c r="F232" s="4" t="s">
        <v>622</v>
      </c>
      <c r="G232" s="30" t="s">
        <v>495</v>
      </c>
      <c r="H232" s="4">
        <v>860</v>
      </c>
      <c r="I232" s="4">
        <v>860</v>
      </c>
      <c r="J232" s="4" t="s">
        <v>10</v>
      </c>
      <c r="K232" s="6">
        <v>0</v>
      </c>
      <c r="L232" s="4"/>
      <c r="M232" s="6">
        <v>0</v>
      </c>
    </row>
    <row r="233" spans="1:13" x14ac:dyDescent="0.25">
      <c r="B233" s="4" t="s">
        <v>597</v>
      </c>
      <c r="C233" s="4" t="s">
        <v>44</v>
      </c>
      <c r="D233" s="4" t="s">
        <v>24</v>
      </c>
      <c r="E233" s="4" t="s">
        <v>599</v>
      </c>
      <c r="F233" s="4" t="s">
        <v>604</v>
      </c>
      <c r="G233" s="30" t="s">
        <v>605</v>
      </c>
      <c r="H233" s="4">
        <v>1500</v>
      </c>
      <c r="I233" s="4">
        <v>1500</v>
      </c>
      <c r="J233" s="4" t="s">
        <v>10</v>
      </c>
      <c r="K233" s="6">
        <v>0</v>
      </c>
      <c r="L233" s="4"/>
      <c r="M233" s="6">
        <v>0</v>
      </c>
    </row>
    <row r="234" spans="1:13" x14ac:dyDescent="0.25">
      <c r="B234" s="2" t="s">
        <v>607</v>
      </c>
      <c r="C234" s="2" t="s">
        <v>44</v>
      </c>
      <c r="D234" s="2"/>
      <c r="E234" s="2" t="s">
        <v>611</v>
      </c>
      <c r="F234" s="2" t="s">
        <v>606</v>
      </c>
      <c r="G234" s="24" t="s">
        <v>610</v>
      </c>
      <c r="H234" s="2">
        <f>500+500+29.93</f>
        <v>1029.93</v>
      </c>
      <c r="I234" s="2">
        <f>1000+268.82*2+47.03</f>
        <v>1584.6699999999998</v>
      </c>
      <c r="J234" s="2" t="s">
        <v>13</v>
      </c>
      <c r="K234" s="7">
        <f>268.82*2+17.1</f>
        <v>554.74</v>
      </c>
      <c r="L234" s="2"/>
      <c r="M234" s="7">
        <f>268.82*2</f>
        <v>537.64</v>
      </c>
    </row>
    <row r="235" spans="1:13" x14ac:dyDescent="0.25">
      <c r="B235" s="2" t="s">
        <v>608</v>
      </c>
      <c r="C235" s="2" t="s">
        <v>44</v>
      </c>
      <c r="D235" s="2" t="s">
        <v>24</v>
      </c>
      <c r="E235" s="2" t="s">
        <v>611</v>
      </c>
      <c r="F235" s="2" t="s">
        <v>612</v>
      </c>
      <c r="G235" s="24" t="s">
        <v>480</v>
      </c>
      <c r="H235" s="2">
        <v>100</v>
      </c>
      <c r="I235" s="2">
        <v>154.94999999999999</v>
      </c>
      <c r="J235" s="2" t="s">
        <v>13</v>
      </c>
      <c r="K235" s="7">
        <v>54.95</v>
      </c>
      <c r="L235" s="2"/>
      <c r="M235" s="7">
        <v>54.95</v>
      </c>
    </row>
    <row r="236" spans="1:13" x14ac:dyDescent="0.25">
      <c r="B236" s="2" t="s">
        <v>609</v>
      </c>
      <c r="C236" s="2" t="s">
        <v>44</v>
      </c>
      <c r="D236" s="2"/>
      <c r="E236" s="2" t="s">
        <v>611</v>
      </c>
      <c r="F236" s="2" t="s">
        <v>613</v>
      </c>
      <c r="G236" s="24" t="s">
        <v>614</v>
      </c>
      <c r="H236" s="2">
        <f>200+100</f>
        <v>300</v>
      </c>
      <c r="I236" s="2">
        <f>200+100+145.99+68.97</f>
        <v>514.96</v>
      </c>
      <c r="J236" s="2" t="s">
        <v>13</v>
      </c>
      <c r="K236" s="31">
        <f>145.99+68.97</f>
        <v>214.96</v>
      </c>
      <c r="L236" s="2"/>
      <c r="M236" s="31">
        <f>145.99+68.97</f>
        <v>214.96</v>
      </c>
    </row>
    <row r="237" spans="1:13" x14ac:dyDescent="0.25">
      <c r="B237" s="2" t="s">
        <v>616</v>
      </c>
      <c r="C237" s="2" t="s">
        <v>44</v>
      </c>
      <c r="D237" s="2" t="s">
        <v>24</v>
      </c>
      <c r="E237" s="2" t="s">
        <v>611</v>
      </c>
      <c r="F237" s="2" t="s">
        <v>615</v>
      </c>
      <c r="G237" s="24" t="s">
        <v>520</v>
      </c>
      <c r="H237" s="2">
        <v>100</v>
      </c>
      <c r="I237" s="2">
        <v>135.97</v>
      </c>
      <c r="J237" s="2" t="s">
        <v>13</v>
      </c>
      <c r="K237" s="7">
        <v>35.97</v>
      </c>
      <c r="L237" s="2"/>
      <c r="M237" s="7">
        <v>35.97</v>
      </c>
    </row>
    <row r="238" spans="1:13" x14ac:dyDescent="0.25">
      <c r="B238" s="3" t="s">
        <v>617</v>
      </c>
      <c r="C238" s="4" t="s">
        <v>44</v>
      </c>
      <c r="D238" s="3"/>
      <c r="E238" s="3" t="s">
        <v>611</v>
      </c>
      <c r="F238" s="3" t="s">
        <v>619</v>
      </c>
      <c r="G238" s="25" t="s">
        <v>538</v>
      </c>
      <c r="H238" s="3">
        <v>50</v>
      </c>
      <c r="I238" s="3">
        <v>0</v>
      </c>
      <c r="J238" s="3" t="s">
        <v>16</v>
      </c>
      <c r="K238" s="8">
        <v>-50</v>
      </c>
      <c r="L238" s="3"/>
      <c r="M238" s="8">
        <v>-50</v>
      </c>
    </row>
    <row r="239" spans="1:13" x14ac:dyDescent="0.25">
      <c r="B239" s="2" t="s">
        <v>618</v>
      </c>
      <c r="C239" s="2" t="s">
        <v>44</v>
      </c>
      <c r="D239" s="2" t="s">
        <v>24</v>
      </c>
      <c r="E239" s="2" t="s">
        <v>611</v>
      </c>
      <c r="F239" s="2" t="s">
        <v>621</v>
      </c>
      <c r="G239" s="24" t="s">
        <v>620</v>
      </c>
      <c r="H239" s="2">
        <v>67.5</v>
      </c>
      <c r="I239" s="2">
        <f>67.5+50</f>
        <v>117.5</v>
      </c>
      <c r="J239" s="2" t="s">
        <v>13</v>
      </c>
      <c r="K239" s="7">
        <v>50</v>
      </c>
      <c r="L239" s="2"/>
      <c r="M239" s="7">
        <v>50</v>
      </c>
    </row>
    <row r="240" spans="1:13" x14ac:dyDescent="0.25">
      <c r="B240" s="2" t="s">
        <v>623</v>
      </c>
      <c r="C240" s="2" t="s">
        <v>44</v>
      </c>
      <c r="D240" s="2" t="s">
        <v>24</v>
      </c>
      <c r="E240" s="2" t="s">
        <v>629</v>
      </c>
      <c r="F240" s="2" t="s">
        <v>628</v>
      </c>
      <c r="G240" s="24" t="s">
        <v>630</v>
      </c>
      <c r="H240" s="2">
        <v>100</v>
      </c>
      <c r="I240" s="2">
        <v>140</v>
      </c>
      <c r="J240" s="2" t="s">
        <v>13</v>
      </c>
      <c r="K240" s="7">
        <v>40</v>
      </c>
      <c r="L240" s="2"/>
      <c r="M240" s="7">
        <v>40</v>
      </c>
    </row>
    <row r="241" spans="2:19" x14ac:dyDescent="0.25">
      <c r="B241" s="2" t="s">
        <v>624</v>
      </c>
      <c r="C241" s="2" t="s">
        <v>44</v>
      </c>
      <c r="D241" s="2"/>
      <c r="E241" s="2" t="s">
        <v>629</v>
      </c>
      <c r="F241" s="2" t="s">
        <v>631</v>
      </c>
      <c r="G241" s="24" t="s">
        <v>602</v>
      </c>
      <c r="H241" s="2">
        <v>40</v>
      </c>
      <c r="I241" s="2">
        <v>67.78</v>
      </c>
      <c r="J241" s="2" t="s">
        <v>13</v>
      </c>
      <c r="K241" s="7">
        <v>27.78</v>
      </c>
      <c r="L241" s="2"/>
      <c r="M241" s="7">
        <v>27.78</v>
      </c>
    </row>
    <row r="242" spans="2:19" x14ac:dyDescent="0.25">
      <c r="B242" s="3" t="s">
        <v>625</v>
      </c>
      <c r="C242" s="3" t="s">
        <v>44</v>
      </c>
      <c r="D242" s="3" t="s">
        <v>24</v>
      </c>
      <c r="E242" s="3" t="s">
        <v>629</v>
      </c>
      <c r="F242" s="3" t="s">
        <v>632</v>
      </c>
      <c r="G242" s="25" t="s">
        <v>412</v>
      </c>
      <c r="H242" s="3">
        <v>71.400000000000006</v>
      </c>
      <c r="I242" s="3">
        <v>0</v>
      </c>
      <c r="J242" s="3" t="s">
        <v>16</v>
      </c>
      <c r="K242" s="8">
        <v>-71.400000000000006</v>
      </c>
      <c r="L242" s="3"/>
      <c r="M242" s="8">
        <v>-71.400000000000006</v>
      </c>
    </row>
    <row r="243" spans="2:19" x14ac:dyDescent="0.25">
      <c r="B243" s="4" t="s">
        <v>626</v>
      </c>
      <c r="C243" s="4" t="s">
        <v>44</v>
      </c>
      <c r="D243" s="4" t="s">
        <v>24</v>
      </c>
      <c r="E243" s="4" t="s">
        <v>629</v>
      </c>
      <c r="F243" s="4" t="s">
        <v>636</v>
      </c>
      <c r="G243" s="30" t="s">
        <v>640</v>
      </c>
      <c r="H243" s="4">
        <v>100</v>
      </c>
      <c r="I243" s="4">
        <v>100</v>
      </c>
      <c r="J243" s="4" t="s">
        <v>10</v>
      </c>
      <c r="K243" s="6">
        <v>0</v>
      </c>
      <c r="L243" s="4"/>
      <c r="M243" s="6">
        <v>0</v>
      </c>
    </row>
    <row r="244" spans="2:19" x14ac:dyDescent="0.25">
      <c r="B244" s="3" t="s">
        <v>627</v>
      </c>
      <c r="C244" s="2" t="s">
        <v>44</v>
      </c>
      <c r="D244" s="3"/>
      <c r="E244" s="3" t="s">
        <v>629</v>
      </c>
      <c r="F244" s="3" t="s">
        <v>635</v>
      </c>
      <c r="G244" s="25" t="s">
        <v>639</v>
      </c>
      <c r="H244" s="3">
        <v>100</v>
      </c>
      <c r="I244" s="3">
        <v>0</v>
      </c>
      <c r="J244" s="3" t="s">
        <v>16</v>
      </c>
      <c r="K244" s="8">
        <v>-100</v>
      </c>
      <c r="L244" s="3"/>
      <c r="M244" s="8">
        <v>-100</v>
      </c>
    </row>
    <row r="245" spans="2:19" x14ac:dyDescent="0.25">
      <c r="B245" s="3" t="s">
        <v>637</v>
      </c>
      <c r="C245" s="2" t="s">
        <v>44</v>
      </c>
      <c r="D245" s="3"/>
      <c r="E245" s="3" t="s">
        <v>634</v>
      </c>
      <c r="F245" s="3" t="s">
        <v>633</v>
      </c>
      <c r="G245" s="25" t="s">
        <v>638</v>
      </c>
      <c r="H245" s="3">
        <v>500</v>
      </c>
      <c r="I245" s="3">
        <v>0</v>
      </c>
      <c r="J245" s="3" t="s">
        <v>16</v>
      </c>
      <c r="K245" s="8">
        <v>-500</v>
      </c>
      <c r="L245" s="3"/>
      <c r="M245" s="8">
        <v>-500</v>
      </c>
    </row>
    <row r="246" spans="2:19" x14ac:dyDescent="0.25">
      <c r="B246" s="4"/>
      <c r="C246" s="4"/>
      <c r="D246" s="4"/>
      <c r="E246" s="4"/>
      <c r="F246" s="4"/>
      <c r="G246" s="4"/>
      <c r="H246" s="30"/>
      <c r="I246" s="4"/>
      <c r="J246" s="4"/>
      <c r="K246" s="4"/>
      <c r="L246" s="6"/>
      <c r="M246" s="38"/>
    </row>
    <row r="247" spans="2:19" x14ac:dyDescent="0.25">
      <c r="B247" s="4"/>
      <c r="C247" s="4"/>
      <c r="D247" s="4"/>
      <c r="E247" s="4"/>
      <c r="F247" s="4"/>
      <c r="G247" s="30"/>
      <c r="H247" s="4"/>
      <c r="I247" s="4"/>
      <c r="J247" s="4"/>
      <c r="K247" s="6"/>
    </row>
    <row r="248" spans="2:19" x14ac:dyDescent="0.25">
      <c r="C248" s="2"/>
      <c r="D248" s="2"/>
      <c r="E248" s="2"/>
      <c r="F248" s="2"/>
      <c r="G248" s="24"/>
      <c r="H248" s="2"/>
      <c r="I248" s="2"/>
      <c r="J248" s="2"/>
      <c r="K248" s="7"/>
      <c r="M248" s="42">
        <f>SUM(M125:M246)</f>
        <v>141.71000000000026</v>
      </c>
    </row>
    <row r="249" spans="2:19" x14ac:dyDescent="0.25">
      <c r="C249" s="4"/>
      <c r="D249" s="31">
        <v>115</v>
      </c>
      <c r="E249" s="31" t="s">
        <v>289</v>
      </c>
      <c r="H249" s="41">
        <f>SUM(H7:H248)</f>
        <v>47983.17</v>
      </c>
      <c r="I249" s="40">
        <f>SUM(I7:I247)</f>
        <v>51399.249999999993</v>
      </c>
      <c r="J249" s="1" t="s">
        <v>254</v>
      </c>
      <c r="K249" s="19">
        <f>SUM(K7:K248)</f>
        <v>3416.0799999999995</v>
      </c>
      <c r="L249" s="10"/>
    </row>
    <row r="250" spans="2:19" x14ac:dyDescent="0.25">
      <c r="D250" s="32">
        <v>51</v>
      </c>
      <c r="E250" s="32" t="s">
        <v>153</v>
      </c>
    </row>
    <row r="251" spans="2:19" x14ac:dyDescent="0.25">
      <c r="D251" s="33">
        <v>73</v>
      </c>
      <c r="E251" s="33" t="s">
        <v>154</v>
      </c>
      <c r="H251" s="10">
        <f>I249-H249</f>
        <v>3416.0799999999945</v>
      </c>
      <c r="J251" s="10">
        <f>K249-H251</f>
        <v>5.0022208597511053E-12</v>
      </c>
    </row>
    <row r="252" spans="2:19" x14ac:dyDescent="0.25">
      <c r="D252" s="1">
        <f>SUM(D249:D251)</f>
        <v>239</v>
      </c>
      <c r="G252" s="20" t="s">
        <v>91</v>
      </c>
      <c r="H252" s="12">
        <f>K249/H249</f>
        <v>7.1193295482561897E-2</v>
      </c>
    </row>
    <row r="253" spans="2:19" ht="15.75" thickBot="1" x14ac:dyDescent="0.3">
      <c r="H253" s="11"/>
    </row>
    <row r="254" spans="2:19" x14ac:dyDescent="0.25">
      <c r="C254" s="33" t="s">
        <v>158</v>
      </c>
      <c r="D254" s="34">
        <f>100*73/239</f>
        <v>30.543933054393307</v>
      </c>
      <c r="K254" s="13"/>
      <c r="L254" s="15"/>
      <c r="M254" s="16"/>
      <c r="N254" s="14"/>
      <c r="O254" s="14"/>
      <c r="P254" s="17"/>
      <c r="Q254" s="17"/>
      <c r="R254" s="17"/>
      <c r="S254" s="17"/>
    </row>
    <row r="255" spans="2:19" x14ac:dyDescent="0.25">
      <c r="C255" s="32" t="s">
        <v>157</v>
      </c>
      <c r="D255" s="35">
        <f>100*51/239</f>
        <v>21.338912133891213</v>
      </c>
      <c r="I255" s="18"/>
      <c r="J255" s="18"/>
    </row>
    <row r="256" spans="2:19" x14ac:dyDescent="0.25">
      <c r="C256" s="31" t="s">
        <v>156</v>
      </c>
      <c r="D256" s="36">
        <f>100*115/239</f>
        <v>48.11715481171548</v>
      </c>
      <c r="I256" s="18"/>
      <c r="J256" s="18"/>
    </row>
    <row r="257" spans="3:10" x14ac:dyDescent="0.25">
      <c r="I257" s="18"/>
      <c r="J257" s="18"/>
    </row>
    <row r="258" spans="3:10" x14ac:dyDescent="0.25">
      <c r="D258" s="10"/>
      <c r="J258" s="7"/>
    </row>
    <row r="259" spans="3:10" x14ac:dyDescent="0.25">
      <c r="D259" s="10"/>
      <c r="J259" s="6"/>
    </row>
    <row r="260" spans="3:10" x14ac:dyDescent="0.25">
      <c r="C260" s="1" t="s">
        <v>558</v>
      </c>
      <c r="D260" s="10">
        <v>10000</v>
      </c>
      <c r="J260" s="7"/>
    </row>
    <row r="261" spans="3:10" x14ac:dyDescent="0.25">
      <c r="D261" s="10"/>
      <c r="J261" s="6"/>
    </row>
    <row r="262" spans="3:10" x14ac:dyDescent="0.25">
      <c r="C262" s="22" t="s">
        <v>560</v>
      </c>
      <c r="D262" s="10">
        <f>10000-K249</f>
        <v>6583.92</v>
      </c>
      <c r="J262" s="8"/>
    </row>
    <row r="263" spans="3:10" x14ac:dyDescent="0.25">
      <c r="D263" s="10"/>
      <c r="J263" s="8"/>
    </row>
    <row r="264" spans="3:10" x14ac:dyDescent="0.25">
      <c r="C264" s="22" t="s">
        <v>559</v>
      </c>
      <c r="D264" s="9">
        <f>D262/10</f>
        <v>658.39200000000005</v>
      </c>
      <c r="J264" s="8"/>
    </row>
    <row r="265" spans="3:10" x14ac:dyDescent="0.25">
      <c r="D265" s="10"/>
      <c r="J265" s="8"/>
    </row>
    <row r="266" spans="3:10" x14ac:dyDescent="0.25">
      <c r="D266" s="39"/>
      <c r="J266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adam</cp:lastModifiedBy>
  <dcterms:created xsi:type="dcterms:W3CDTF">2013-02-04T11:21:54Z</dcterms:created>
  <dcterms:modified xsi:type="dcterms:W3CDTF">2013-03-27T08:51:26Z</dcterms:modified>
</cp:coreProperties>
</file>